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8.xml" ContentType="application/vnd.openxmlformats-officedocument.spreadsheetml.comments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1"/>
  </bookViews>
  <sheets>
    <sheet name="Diagram" sheetId="1" r:id="rId1"/>
    <sheet name="vary Z1" sheetId="2" r:id="rId2"/>
    <sheet name="Z1" sheetId="3" r:id="rId3"/>
    <sheet name="vary Z2" sheetId="4" r:id="rId4"/>
    <sheet name="Z2" sheetId="5" r:id="rId5"/>
    <sheet name="vary L" sheetId="6" r:id="rId6"/>
    <sheet name="L" sheetId="7" r:id="rId7"/>
    <sheet name="vary R" sheetId="8" r:id="rId8"/>
    <sheet name="R" sheetId="9" r:id="rId9"/>
    <sheet name="C1(L,N)" sheetId="10" r:id="rId10"/>
    <sheet name="C2(L,N)" sheetId="11" r:id="rId11"/>
    <sheet name="z1 = 0" sheetId="12" r:id="rId12"/>
  </sheets>
  <definedNames>
    <definedName name="Ca">'vary Z1'!$T$1</definedName>
    <definedName name="Cb">'vary Z1'!$U$1</definedName>
    <definedName name="cc" localSheetId="5">'vary L'!$S$1</definedName>
    <definedName name="cc" localSheetId="7">'vary R'!$S$1</definedName>
    <definedName name="cc" localSheetId="3">'vary Z2'!$S$1</definedName>
    <definedName name="Cc">'vary Z1'!$V$1</definedName>
    <definedName name="f" localSheetId="5">'vary L'!$E$2</definedName>
    <definedName name="f" localSheetId="7">'vary R'!$E$2</definedName>
    <definedName name="f" localSheetId="3">'vary Z2'!$E$2</definedName>
    <definedName name="f">'vary Z1'!$E$2</definedName>
    <definedName name="k" localSheetId="5">'vary L'!$L$2</definedName>
    <definedName name="ka">'vary Z1'!$L$2</definedName>
    <definedName name="kb">'vary Z1'!$O$2</definedName>
    <definedName name="N" localSheetId="5">'vary L'!$H$2</definedName>
    <definedName name="N" localSheetId="7">'vary R'!$H$2</definedName>
    <definedName name="N" localSheetId="3">'vary Z2'!$H$2</definedName>
    <definedName name="N">'vary Z1'!$H$2</definedName>
    <definedName name="Ro" localSheetId="5">'vary L'!$B$2</definedName>
    <definedName name="Ro" localSheetId="7">'vary R'!$B$2</definedName>
    <definedName name="Ro" localSheetId="3">'vary Z2'!$B$2</definedName>
    <definedName name="Ro">'vary Z1'!$B$2</definedName>
    <definedName name="solver_adj" localSheetId="1" hidden="1">'vary Z1'!$A$6:$B$6</definedName>
    <definedName name="solver_adj" localSheetId="3" hidden="1">'vary Z2'!$A$6:$B$6</definedName>
    <definedName name="solver_cvg" localSheetId="1" hidden="1">0.0001</definedName>
    <definedName name="solver_cvg" localSheetId="3" hidden="1">0.0001</definedName>
    <definedName name="solver_drv" localSheetId="1" hidden="1">1</definedName>
    <definedName name="solver_drv" localSheetId="3" hidden="1">1</definedName>
    <definedName name="solver_est" localSheetId="1" hidden="1">1</definedName>
    <definedName name="solver_est" localSheetId="3" hidden="1">1</definedName>
    <definedName name="solver_itr" localSheetId="1" hidden="1">100</definedName>
    <definedName name="solver_itr" localSheetId="3" hidden="1">100</definedName>
    <definedName name="solver_lhs1" localSheetId="1" hidden="1">'vary Z1'!$X$14</definedName>
    <definedName name="solver_lhs1" localSheetId="3" hidden="1">'vary Z2'!$X$18</definedName>
    <definedName name="solver_lin" localSheetId="1" hidden="1">2</definedName>
    <definedName name="solver_lin" localSheetId="3" hidden="1">2</definedName>
    <definedName name="solver_neg" localSheetId="1" hidden="1">2</definedName>
    <definedName name="solver_neg" localSheetId="3" hidden="1">2</definedName>
    <definedName name="solver_num" localSheetId="1" hidden="1">1</definedName>
    <definedName name="solver_num" localSheetId="3" hidden="1">1</definedName>
    <definedName name="solver_nwt" localSheetId="1" hidden="1">1</definedName>
    <definedName name="solver_nwt" localSheetId="3" hidden="1">1</definedName>
    <definedName name="solver_opt" localSheetId="1" hidden="1">'vary Z1'!$W$14</definedName>
    <definedName name="solver_opt" localSheetId="3" hidden="1">'vary Z2'!$W$18</definedName>
    <definedName name="solver_pre" localSheetId="1" hidden="1">0.000001</definedName>
    <definedName name="solver_pre" localSheetId="3" hidden="1">0.000001</definedName>
    <definedName name="solver_rel1" localSheetId="1" hidden="1">2</definedName>
    <definedName name="solver_rel1" localSheetId="3" hidden="1">2</definedName>
    <definedName name="solver_rhs1" localSheetId="1" hidden="1">352</definedName>
    <definedName name="solver_rhs1" localSheetId="3" hidden="1">352</definedName>
    <definedName name="solver_scl" localSheetId="1" hidden="1">2</definedName>
    <definedName name="solver_scl" localSheetId="3" hidden="1">2</definedName>
    <definedName name="solver_sho" localSheetId="1" hidden="1">2</definedName>
    <definedName name="solver_sho" localSheetId="3" hidden="1">2</definedName>
    <definedName name="solver_tim" localSheetId="1" hidden="1">100</definedName>
    <definedName name="solver_tim" localSheetId="3" hidden="1">100</definedName>
    <definedName name="solver_tol" localSheetId="1" hidden="1">0.05</definedName>
    <definedName name="solver_tol" localSheetId="3" hidden="1">0.05</definedName>
    <definedName name="solver_typ" localSheetId="1" hidden="1">3</definedName>
    <definedName name="solver_typ" localSheetId="3" hidden="1">3</definedName>
    <definedName name="solver_val" localSheetId="1" hidden="1">933</definedName>
    <definedName name="solver_val" localSheetId="3" hidden="1">933</definedName>
    <definedName name="w" localSheetId="5">'vary L'!$K$2</definedName>
    <definedName name="w" localSheetId="7">'vary R'!$K$2</definedName>
    <definedName name="w" localSheetId="3">'vary Z2'!$K$2</definedName>
    <definedName name="w">'vary Z1'!$K$2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Francis F. Chen</author>
  </authors>
  <commentList>
    <comment ref="L1" authorId="0">
      <text>
        <r>
          <rPr>
            <sz val="8"/>
            <rFont val="Tahoma"/>
            <family val="0"/>
          </rPr>
          <t>k of wave in cable Z1. 
Choose C value in cells T1-V1.</t>
        </r>
      </text>
    </comment>
    <comment ref="C5" authorId="0">
      <text>
        <r>
          <rPr>
            <sz val="8"/>
            <rFont val="Tahoma"/>
            <family val="0"/>
          </rPr>
          <t>Cable length on each tube (Ls)</t>
        </r>
      </text>
    </comment>
    <comment ref="A5" authorId="0">
      <text>
        <r>
          <rPr>
            <sz val="8"/>
            <rFont val="Tahoma"/>
            <family val="0"/>
          </rPr>
          <t>Individual load resistance</t>
        </r>
      </text>
    </comment>
    <comment ref="B5" authorId="0">
      <text>
        <r>
          <rPr>
            <sz val="8"/>
            <rFont val="Tahoma"/>
            <family val="0"/>
          </rPr>
          <t>Individual load inductance</t>
        </r>
      </text>
    </comment>
    <comment ref="H5" authorId="0">
      <text>
        <r>
          <rPr>
            <sz val="8"/>
            <rFont val="Tahoma"/>
            <family val="0"/>
          </rPr>
          <t>Transformed load resistance, normalized</t>
        </r>
      </text>
    </comment>
    <comment ref="I5" authorId="0">
      <text>
        <r>
          <rPr>
            <sz val="8"/>
            <rFont val="Tahoma"/>
            <family val="0"/>
          </rPr>
          <t xml:space="preserve">Transformed load reactance, normalized
</t>
        </r>
      </text>
    </comment>
    <comment ref="L4" authorId="1">
      <text>
        <r>
          <rPr>
            <b/>
            <sz val="8"/>
            <rFont val="Tahoma"/>
            <family val="0"/>
          </rPr>
          <t>Cable length from match ckt. to distributor.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sz val="8"/>
            <rFont val="Tahoma"/>
            <family val="0"/>
          </rPr>
          <t>k of wave in cable Z2.
Choose C value  in cells T1-V1.</t>
        </r>
      </text>
    </comment>
    <comment ref="H2" authorId="1">
      <text>
        <r>
          <rPr>
            <b/>
            <sz val="8"/>
            <rFont val="Tahoma"/>
            <family val="0"/>
          </rPr>
          <t>Set this to 1 and set Z2 to 0 for a single tube.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  <author>Francis F. Chen</author>
  </authors>
  <commentList>
    <comment ref="C4" authorId="0">
      <text>
        <r>
          <rPr>
            <sz val="8"/>
            <rFont val="Tahoma"/>
            <family val="0"/>
          </rPr>
          <t>Cable length on each tube (Ls)</t>
        </r>
      </text>
    </comment>
    <comment ref="A5" authorId="0">
      <text>
        <r>
          <rPr>
            <sz val="8"/>
            <rFont val="Tahoma"/>
            <family val="0"/>
          </rPr>
          <t>Individual load resistance</t>
        </r>
      </text>
    </comment>
    <comment ref="B5" authorId="0">
      <text>
        <r>
          <rPr>
            <sz val="8"/>
            <rFont val="Tahoma"/>
            <family val="0"/>
          </rPr>
          <t>Individual load inductance</t>
        </r>
      </text>
    </comment>
    <comment ref="H5" authorId="0">
      <text>
        <r>
          <rPr>
            <sz val="8"/>
            <rFont val="Tahoma"/>
            <family val="0"/>
          </rPr>
          <t>Transformed load resistance, normalized</t>
        </r>
      </text>
    </comment>
    <comment ref="I5" authorId="0">
      <text>
        <r>
          <rPr>
            <sz val="8"/>
            <rFont val="Tahoma"/>
            <family val="0"/>
          </rPr>
          <t xml:space="preserve">Transformed load reactance, normalized
</t>
        </r>
      </text>
    </comment>
    <comment ref="L5" authorId="1">
      <text>
        <r>
          <rPr>
            <b/>
            <sz val="8"/>
            <rFont val="Tahoma"/>
            <family val="0"/>
          </rPr>
          <t>Cable length from match ckt. to distributor.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sz val="8"/>
            <rFont val="Tahoma"/>
            <family val="0"/>
          </rPr>
          <t>k of wave in cable Z1</t>
        </r>
      </text>
    </comment>
    <comment ref="O1" authorId="0">
      <text>
        <r>
          <rPr>
            <sz val="8"/>
            <rFont val="Tahoma"/>
            <family val="0"/>
          </rPr>
          <t>k of wave in cable Z2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  <author>Francis F. Chen</author>
  </authors>
  <commentList>
    <comment ref="R1" authorId="0">
      <text>
        <r>
          <rPr>
            <sz val="8"/>
            <rFont val="Tahoma"/>
            <family val="0"/>
          </rPr>
          <t>Cable capacitance</t>
        </r>
      </text>
    </comment>
    <comment ref="C5" authorId="0">
      <text>
        <r>
          <rPr>
            <sz val="8"/>
            <rFont val="Tahoma"/>
            <family val="0"/>
          </rPr>
          <t>Cable length on each tube (Ls)</t>
        </r>
      </text>
    </comment>
    <comment ref="A5" authorId="0">
      <text>
        <r>
          <rPr>
            <sz val="8"/>
            <rFont val="Tahoma"/>
            <family val="0"/>
          </rPr>
          <t>Individual load resistance</t>
        </r>
      </text>
    </comment>
    <comment ref="B4" authorId="0">
      <text>
        <r>
          <rPr>
            <sz val="8"/>
            <rFont val="Tahoma"/>
            <family val="0"/>
          </rPr>
          <t>Individual load inductance</t>
        </r>
      </text>
    </comment>
    <comment ref="H5" authorId="0">
      <text>
        <r>
          <rPr>
            <sz val="8"/>
            <rFont val="Tahoma"/>
            <family val="0"/>
          </rPr>
          <t>Transformed load resistance, normalized</t>
        </r>
      </text>
    </comment>
    <comment ref="I5" authorId="0">
      <text>
        <r>
          <rPr>
            <sz val="8"/>
            <rFont val="Tahoma"/>
            <family val="0"/>
          </rPr>
          <t xml:space="preserve">Transformed load reactance, normalized
</t>
        </r>
      </text>
    </comment>
    <comment ref="L5" authorId="1">
      <text>
        <r>
          <rPr>
            <b/>
            <sz val="8"/>
            <rFont val="Tahoma"/>
            <family val="0"/>
          </rPr>
          <t>Cable length from match ckt. to distributor.</t>
        </r>
        <r>
          <rPr>
            <sz val="8"/>
            <rFont val="Tahoma"/>
            <family val="0"/>
          </rPr>
          <t xml:space="preserve">
</t>
        </r>
      </text>
    </comment>
    <comment ref="K3" authorId="1">
      <text>
        <r>
          <rPr>
            <sz val="8"/>
            <rFont val="Tahoma"/>
            <family val="0"/>
          </rPr>
          <t xml:space="preserve">The second term of D is small.  D gets small when the first term is small, and this happens even when kz is not large.  Then the transformed R and X go wild.
</t>
        </r>
      </text>
    </comment>
    <comment ref="L1" authorId="0">
      <text>
        <r>
          <rPr>
            <sz val="8"/>
            <rFont val="Tahoma"/>
            <family val="0"/>
          </rPr>
          <t>k of wave in cable Z1</t>
        </r>
      </text>
    </comment>
    <comment ref="O1" authorId="0">
      <text>
        <r>
          <rPr>
            <sz val="8"/>
            <rFont val="Tahoma"/>
            <family val="0"/>
          </rPr>
          <t>k of wave in cable Z2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  <author>Francis F. Chen</author>
  </authors>
  <commentList>
    <comment ref="C5" authorId="0">
      <text>
        <r>
          <rPr>
            <sz val="8"/>
            <rFont val="Tahoma"/>
            <family val="0"/>
          </rPr>
          <t>Cable length on each tube (Ls)</t>
        </r>
      </text>
    </comment>
    <comment ref="A4" authorId="0">
      <text>
        <r>
          <rPr>
            <sz val="8"/>
            <rFont val="Tahoma"/>
            <family val="0"/>
          </rPr>
          <t>Individual load resistance</t>
        </r>
      </text>
    </comment>
    <comment ref="B5" authorId="0">
      <text>
        <r>
          <rPr>
            <sz val="8"/>
            <rFont val="Tahoma"/>
            <family val="0"/>
          </rPr>
          <t>Individual load inductance</t>
        </r>
      </text>
    </comment>
    <comment ref="H5" authorId="0">
      <text>
        <r>
          <rPr>
            <sz val="8"/>
            <rFont val="Tahoma"/>
            <family val="0"/>
          </rPr>
          <t>Transformed load resistance, normalized</t>
        </r>
      </text>
    </comment>
    <comment ref="I5" authorId="0">
      <text>
        <r>
          <rPr>
            <sz val="8"/>
            <rFont val="Tahoma"/>
            <family val="0"/>
          </rPr>
          <t xml:space="preserve">Transformed load reactance, normalized
</t>
        </r>
      </text>
    </comment>
    <comment ref="L5" authorId="1">
      <text>
        <r>
          <rPr>
            <b/>
            <sz val="8"/>
            <rFont val="Tahoma"/>
            <family val="0"/>
          </rPr>
          <t>Cable length from match ckt. to distributor.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sz val="8"/>
            <rFont val="Tahoma"/>
            <family val="0"/>
          </rPr>
          <t>k of wave in cable Z1</t>
        </r>
      </text>
    </comment>
    <comment ref="O1" authorId="0">
      <text>
        <r>
          <rPr>
            <sz val="8"/>
            <rFont val="Tahoma"/>
            <family val="0"/>
          </rPr>
          <t>k of wave in cable Z2</t>
        </r>
      </text>
    </comment>
  </commentList>
</comments>
</file>

<file path=xl/sharedStrings.xml><?xml version="1.0" encoding="utf-8"?>
<sst xmlns="http://schemas.openxmlformats.org/spreadsheetml/2006/main" count="206" uniqueCount="49">
  <si>
    <t>w</t>
  </si>
  <si>
    <r>
      <t xml:space="preserve">l </t>
    </r>
    <r>
      <rPr>
        <sz val="8"/>
        <rFont val="Arial"/>
        <family val="2"/>
      </rPr>
      <t>(cm</t>
    </r>
    <r>
      <rPr>
        <sz val="8"/>
        <rFont val="Symbol"/>
        <family val="1"/>
      </rPr>
      <t>)</t>
    </r>
  </si>
  <si>
    <t>pF/cm</t>
  </si>
  <si>
    <t>f(MHz)=</t>
  </si>
  <si>
    <t>Picofarads</t>
  </si>
  <si>
    <t>Standard</t>
  </si>
  <si>
    <t>Alternate</t>
  </si>
  <si>
    <r>
      <t>R(</t>
    </r>
    <r>
      <rPr>
        <b/>
        <sz val="8"/>
        <rFont val="Symbol"/>
        <family val="1"/>
      </rPr>
      <t>W</t>
    </r>
    <r>
      <rPr>
        <b/>
        <sz val="8"/>
        <rFont val="Arial"/>
        <family val="0"/>
      </rPr>
      <t>)</t>
    </r>
  </si>
  <si>
    <r>
      <t>L(</t>
    </r>
    <r>
      <rPr>
        <b/>
        <sz val="8"/>
        <rFont val="Symbol"/>
        <family val="1"/>
      </rPr>
      <t>m</t>
    </r>
    <r>
      <rPr>
        <b/>
        <sz val="8"/>
        <rFont val="Arial"/>
        <family val="0"/>
      </rPr>
      <t>H)</t>
    </r>
  </si>
  <si>
    <t>R/Ro</t>
  </si>
  <si>
    <t>X/Ro</t>
  </si>
  <si>
    <t>D</t>
  </si>
  <si>
    <t>R</t>
  </si>
  <si>
    <t>X</t>
  </si>
  <si>
    <r>
      <t>T</t>
    </r>
    <r>
      <rPr>
        <vertAlign val="superscript"/>
        <sz val="8"/>
        <rFont val="Arial"/>
        <family val="2"/>
      </rPr>
      <t>2</t>
    </r>
  </si>
  <si>
    <t>B</t>
  </si>
  <si>
    <r>
      <t>C</t>
    </r>
    <r>
      <rPr>
        <b/>
        <vertAlign val="subscript"/>
        <sz val="8"/>
        <rFont val="Arial"/>
        <family val="2"/>
      </rPr>
      <t>1</t>
    </r>
  </si>
  <si>
    <r>
      <t>C</t>
    </r>
    <r>
      <rPr>
        <b/>
        <vertAlign val="subscript"/>
        <sz val="8"/>
        <rFont val="Arial"/>
        <family val="2"/>
      </rPr>
      <t>2</t>
    </r>
  </si>
  <si>
    <r>
      <t>C</t>
    </r>
    <r>
      <rPr>
        <b/>
        <vertAlign val="subscript"/>
        <sz val="8"/>
        <rFont val="Arial"/>
        <family val="2"/>
      </rPr>
      <t>1</t>
    </r>
    <r>
      <rPr>
        <b/>
        <sz val="8"/>
        <rFont val="Arial"/>
        <family val="0"/>
      </rPr>
      <t>(S)</t>
    </r>
  </si>
  <si>
    <r>
      <t>C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(S)</t>
    </r>
  </si>
  <si>
    <r>
      <t>C</t>
    </r>
    <r>
      <rPr>
        <b/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(A)</t>
    </r>
  </si>
  <si>
    <r>
      <t>C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(A)</t>
    </r>
  </si>
  <si>
    <r>
      <t>Ro(</t>
    </r>
    <r>
      <rPr>
        <b/>
        <sz val="8"/>
        <rFont val="Symbol"/>
        <family val="1"/>
      </rPr>
      <t>W</t>
    </r>
    <r>
      <rPr>
        <b/>
        <sz val="8"/>
        <rFont val="Arial"/>
        <family val="0"/>
      </rPr>
      <t>)=</t>
    </r>
  </si>
  <si>
    <t>C =</t>
  </si>
  <si>
    <t>N tubes in parallel</t>
  </si>
  <si>
    <t>R/N</t>
  </si>
  <si>
    <t>X/N</t>
  </si>
  <si>
    <t>N=</t>
  </si>
  <si>
    <t>R*</t>
  </si>
  <si>
    <t>X*</t>
  </si>
  <si>
    <t>Z1</t>
  </si>
  <si>
    <t>Z2</t>
  </si>
  <si>
    <t>INPUT BLUE NUMBERS ON THIS PAGE</t>
  </si>
  <si>
    <t>kZ2</t>
  </si>
  <si>
    <t>kZ1</t>
  </si>
  <si>
    <t>NOTE</t>
  </si>
  <si>
    <t>Standard Circuit</t>
  </si>
  <si>
    <t>RG393</t>
  </si>
  <si>
    <t>RG214</t>
  </si>
  <si>
    <r>
      <t>ka(cm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</si>
  <si>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kb(cm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</si>
  <si>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t>Rigid</t>
  </si>
  <si>
    <t>New transmission line:</t>
  </si>
  <si>
    <t>z1 =</t>
  </si>
  <si>
    <t>cm</t>
  </si>
  <si>
    <t>z2 =</t>
  </si>
  <si>
    <t>3kW:</t>
  </si>
  <si>
    <t>2kW:</t>
  </si>
  <si>
    <t>Tubes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</si>
</sst>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0.0"/>
    <numFmt numFmtId="166" formatCode="0.0E+00"/>
    <numFmt numFmtId="167" formatCode="0.000"/>
    <numFmt numFmtId="168" formatCode="0.0000"/>
    <numFmt numFmtId="169" formatCode="0.00000"/>
    <numFmt numFmtId="170" formatCode="0.000000"/>
  </numFmts>
  <fonts count="19">
    <font>
      <sz val="8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Symbol"/>
      <family val="1"/>
    </font>
    <font>
      <vertAlign val="superscript"/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vertAlign val="subscript"/>
      <sz val="8"/>
      <name val="Arial"/>
      <family val="2"/>
    </font>
    <font>
      <sz val="8"/>
      <name val="Tahoma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Tahoma"/>
      <family val="0"/>
    </font>
    <font>
      <sz val="14"/>
      <name val="Arial"/>
      <family val="0"/>
    </font>
    <font>
      <sz val="8"/>
      <color indexed="10"/>
      <name val="Arial"/>
      <family val="2"/>
    </font>
    <font>
      <sz val="8"/>
      <color indexed="40"/>
      <name val="Arial"/>
      <family val="0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1">
    <xf numFmtId="2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" fontId="0" fillId="0" borderId="0">
      <alignment horizontal="center"/>
      <protection/>
    </xf>
    <xf numFmtId="9" fontId="4" fillId="0" borderId="0" applyFont="0" applyFill="0" applyBorder="0" applyAlignment="0" applyProtection="0"/>
  </cellStyleXfs>
  <cellXfs count="83">
    <xf numFmtId="2" fontId="0" fillId="0" borderId="0" xfId="0" applyAlignment="1">
      <alignment horizontal="center"/>
    </xf>
    <xf numFmtId="2" fontId="5" fillId="0" borderId="0" xfId="0" applyFont="1" applyAlignment="1">
      <alignment horizontal="left"/>
    </xf>
    <xf numFmtId="2" fontId="0" fillId="0" borderId="0" xfId="0" applyAlignment="1">
      <alignment horizontal="left"/>
    </xf>
    <xf numFmtId="2" fontId="6" fillId="0" borderId="0" xfId="0" applyFont="1" applyAlignment="1">
      <alignment horizontal="center"/>
    </xf>
    <xf numFmtId="2" fontId="8" fillId="0" borderId="0" xfId="0" applyFont="1" applyAlignment="1">
      <alignment horizontal="center"/>
    </xf>
    <xf numFmtId="2" fontId="0" fillId="0" borderId="0" xfId="0" applyFont="1" applyAlignment="1">
      <alignment horizontal="center"/>
    </xf>
    <xf numFmtId="164" fontId="0" fillId="0" borderId="0" xfId="0" applyNumberFormat="1" applyAlignment="1">
      <alignment horizontal="centerContinuous"/>
    </xf>
    <xf numFmtId="2" fontId="0" fillId="0" borderId="0" xfId="0" applyAlignment="1">
      <alignment horizontal="centerContinuous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0" applyFont="1" applyAlignment="1">
      <alignment horizontal="centerContinuous"/>
    </xf>
    <xf numFmtId="1" fontId="5" fillId="0" borderId="0" xfId="0" applyNumberFormat="1" applyFont="1" applyAlignment="1">
      <alignment horizontal="left"/>
    </xf>
    <xf numFmtId="1" fontId="0" fillId="0" borderId="0" xfId="19" applyNumberFormat="1" applyAlignment="1">
      <alignment horizontal="center"/>
      <protection/>
    </xf>
    <xf numFmtId="2" fontId="0" fillId="0" borderId="0" xfId="19" applyNumberFormat="1" applyAlignment="1">
      <alignment horizontal="center"/>
      <protection/>
    </xf>
    <xf numFmtId="2" fontId="0" fillId="0" borderId="0" xfId="19" applyAlignment="1">
      <alignment horizontal="right"/>
      <protection/>
    </xf>
    <xf numFmtId="164" fontId="0" fillId="0" borderId="0" xfId="19" applyNumberFormat="1" applyAlignment="1">
      <alignment horizontal="left"/>
      <protection/>
    </xf>
    <xf numFmtId="2" fontId="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19" applyNumberFormat="1" applyAlignment="1">
      <alignment horizontal="center"/>
      <protection/>
    </xf>
    <xf numFmtId="2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15" fillId="0" borderId="0" xfId="0" applyFont="1" applyAlignment="1">
      <alignment horizontal="left"/>
    </xf>
    <xf numFmtId="2" fontId="8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left"/>
    </xf>
    <xf numFmtId="2" fontId="8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left"/>
    </xf>
    <xf numFmtId="1" fontId="8" fillId="0" borderId="0" xfId="19" applyNumberFormat="1" applyFont="1" applyBorder="1" applyAlignment="1">
      <alignment horizontal="right"/>
      <protection/>
    </xf>
    <xf numFmtId="167" fontId="12" fillId="0" borderId="0" xfId="19" applyNumberFormat="1" applyFont="1" applyBorder="1" applyAlignment="1">
      <alignment horizontal="left"/>
      <protection/>
    </xf>
    <xf numFmtId="2" fontId="0" fillId="0" borderId="0" xfId="19" applyBorder="1" applyAlignment="1">
      <alignment horizontal="left"/>
      <protection/>
    </xf>
    <xf numFmtId="2" fontId="13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12" fillId="0" borderId="0" xfId="19" applyNumberFormat="1" applyFont="1" applyAlignment="1">
      <alignment horizontal="center"/>
      <protection/>
    </xf>
    <xf numFmtId="1" fontId="8" fillId="0" borderId="0" xfId="0" applyNumberFormat="1" applyFont="1" applyAlignment="1">
      <alignment horizontal="center"/>
    </xf>
    <xf numFmtId="2" fontId="8" fillId="0" borderId="0" xfId="0" applyFont="1" applyAlignment="1">
      <alignment horizontal="right"/>
    </xf>
    <xf numFmtId="1" fontId="13" fillId="0" borderId="0" xfId="0" applyNumberFormat="1" applyFont="1" applyAlignment="1">
      <alignment horizontal="center"/>
    </xf>
    <xf numFmtId="2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4" fontId="12" fillId="0" borderId="0" xfId="19" applyNumberFormat="1" applyFont="1" applyAlignment="1">
      <alignment horizontal="center"/>
      <protection/>
    </xf>
    <xf numFmtId="2" fontId="15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Continuous"/>
    </xf>
    <xf numFmtId="2" fontId="0" fillId="0" borderId="2" xfId="0" applyBorder="1" applyAlignment="1">
      <alignment horizontal="centerContinuous"/>
    </xf>
    <xf numFmtId="2" fontId="8" fillId="0" borderId="1" xfId="0" applyFont="1" applyBorder="1" applyAlignment="1">
      <alignment horizontal="center"/>
    </xf>
    <xf numFmtId="2" fontId="8" fillId="0" borderId="2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2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13" fillId="3" borderId="4" xfId="0" applyNumberFormat="1" applyFont="1" applyFill="1" applyBorder="1" applyAlignment="1">
      <alignment horizontal="center"/>
    </xf>
    <xf numFmtId="166" fontId="0" fillId="0" borderId="0" xfId="19" applyNumberFormat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65" fontId="0" fillId="0" borderId="0" xfId="0" applyNumberFormat="1" applyAlignment="1">
      <alignment horizontal="left"/>
    </xf>
    <xf numFmtId="1" fontId="0" fillId="5" borderId="4" xfId="0" applyNumberForma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0" fillId="3" borderId="4" xfId="0" applyNumberForma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2" fontId="17" fillId="0" borderId="0" xfId="0" applyFont="1" applyAlignment="1">
      <alignment horizontal="center"/>
    </xf>
    <xf numFmtId="166" fontId="17" fillId="0" borderId="0" xfId="19" applyNumberFormat="1" applyFont="1" applyAlignment="1">
      <alignment horizontal="center"/>
      <protection/>
    </xf>
    <xf numFmtId="2" fontId="16" fillId="0" borderId="5" xfId="0" applyFont="1" applyBorder="1" applyAlignment="1">
      <alignment horizontal="center"/>
    </xf>
    <xf numFmtId="2" fontId="13" fillId="0" borderId="6" xfId="0" applyFont="1" applyBorder="1" applyAlignment="1">
      <alignment horizontal="center"/>
    </xf>
    <xf numFmtId="2" fontId="13" fillId="0" borderId="7" xfId="0" applyFont="1" applyBorder="1" applyAlignment="1">
      <alignment horizontal="center"/>
    </xf>
    <xf numFmtId="2" fontId="13" fillId="0" borderId="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ary z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50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'vary Z1'!$W$5</c:f>
              <c:strCache>
                <c:ptCount val="1"/>
                <c:pt idx="0">
                  <c:v>C1(S)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Z1'!$L$6:$L$23</c:f>
              <c:numCache>
                <c:ptCount val="18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190</c:v>
                </c:pt>
                <c:pt idx="17">
                  <c:v>200</c:v>
                </c:pt>
              </c:numCache>
            </c:numRef>
          </c:xVal>
          <c:yVal>
            <c:numRef>
              <c:f>'vary Z1'!$W$6:$W$23</c:f>
              <c:numCache>
                <c:ptCount val="18"/>
                <c:pt idx="0">
                  <c:v>1114.4985189325018</c:v>
                </c:pt>
                <c:pt idx="1">
                  <c:v>1094.2014413707545</c:v>
                </c:pt>
                <c:pt idx="2">
                  <c:v>1072.88852186659</c:v>
                </c:pt>
                <c:pt idx="3">
                  <c:v>1050.5747662730557</c:v>
                </c:pt>
                <c:pt idx="4">
                  <c:v>1027.2755631961668</c:v>
                </c:pt>
                <c:pt idx="5">
                  <c:v>1003.0065903596486</c:v>
                </c:pt>
                <c:pt idx="6">
                  <c:v>977.7837033467714</c:v>
                </c:pt>
                <c:pt idx="7">
                  <c:v>951.622802255018</c:v>
                </c:pt>
                <c:pt idx="8">
                  <c:v>924.539670368685</c:v>
                </c:pt>
                <c:pt idx="9">
                  <c:v>896.5497769830849</c:v>
                </c:pt>
                <c:pt idx="10">
                  <c:v>867.6680337624181</c:v>
                </c:pt>
                <c:pt idx="11">
                  <c:v>837.908490118508</c:v>
                </c:pt>
                <c:pt idx="12">
                  <c:v>807.2839474994947</c:v>
                </c:pt>
                <c:pt idx="13">
                  <c:v>775.8054642950707</c:v>
                </c:pt>
                <c:pt idx="14">
                  <c:v>743.48171088093</c:v>
                </c:pt>
                <c:pt idx="15">
                  <c:v>710.3181158058815</c:v>
                </c:pt>
                <c:pt idx="16">
                  <c:v>676.3157153222138</c:v>
                </c:pt>
                <c:pt idx="17">
                  <c:v>641.4695724905916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'vary Z1'!$X$5</c:f>
              <c:strCache>
                <c:ptCount val="1"/>
                <c:pt idx="0">
                  <c:v>C2(S)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Z1'!$L$6:$L$23</c:f>
              <c:numCache>
                <c:ptCount val="18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190</c:v>
                </c:pt>
                <c:pt idx="17">
                  <c:v>200</c:v>
                </c:pt>
              </c:numCache>
            </c:numRef>
          </c:xVal>
          <c:yVal>
            <c:numRef>
              <c:f>'vary Z1'!$X$6:$X$23</c:f>
              <c:numCache>
                <c:ptCount val="18"/>
                <c:pt idx="0">
                  <c:v>628.899388883306</c:v>
                </c:pt>
                <c:pt idx="1">
                  <c:v>572.79795467996</c:v>
                </c:pt>
                <c:pt idx="2">
                  <c:v>524.4926215965412</c:v>
                </c:pt>
                <c:pt idx="3">
                  <c:v>482.38480071987834</c:v>
                </c:pt>
                <c:pt idx="4">
                  <c:v>445.2830297796489</c:v>
                </c:pt>
                <c:pt idx="5">
                  <c:v>412.28097532944497</c:v>
                </c:pt>
                <c:pt idx="6">
                  <c:v>382.6768118467381</c:v>
                </c:pt>
                <c:pt idx="7">
                  <c:v>355.91847981090615</c:v>
                </c:pt>
                <c:pt idx="8">
                  <c:v>331.56562165718947</c:v>
                </c:pt>
                <c:pt idx="9">
                  <c:v>309.2625521473416</c:v>
                </c:pt>
                <c:pt idx="10">
                  <c:v>288.7187010460348</c:v>
                </c:pt>
                <c:pt idx="11">
                  <c:v>269.6942216751647</c:v>
                </c:pt>
                <c:pt idx="12">
                  <c:v>251.98923743846117</c:v>
                </c:pt>
                <c:pt idx="13">
                  <c:v>235.4356929796337</c:v>
                </c:pt>
                <c:pt idx="14">
                  <c:v>219.89109770899572</c:v>
                </c:pt>
                <c:pt idx="15">
                  <c:v>205.23366188440698</c:v>
                </c:pt>
                <c:pt idx="16">
                  <c:v>191.3584682817758</c:v>
                </c:pt>
                <c:pt idx="17">
                  <c:v>178.1744196480775</c:v>
                </c:pt>
              </c:numCache>
            </c:numRef>
          </c:yVal>
          <c:smooth val="1"/>
        </c:ser>
        <c:axId val="13785182"/>
        <c:axId val="56957775"/>
      </c:scatterChart>
      <c:valAx>
        <c:axId val="1378518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Z1 (cm)</a:t>
                </a:r>
              </a:p>
            </c:rich>
          </c:tx>
          <c:layout>
            <c:manualLayout>
              <c:xMode val="factor"/>
              <c:yMode val="factor"/>
              <c:x val="0.01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56957775"/>
        <c:crosses val="autoZero"/>
        <c:crossBetween val="midCat"/>
        <c:dispUnits/>
      </c:valAx>
      <c:valAx>
        <c:axId val="569577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 (pF)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3785182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975"/>
          <c:y val="0.07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5875"/>
          <c:h val="0.9725"/>
        </c:manualLayout>
      </c:layout>
      <c:scatterChart>
        <c:scatterStyle val="lineMarker"/>
        <c:varyColors val="0"/>
        <c:ser>
          <c:idx val="4"/>
          <c:order val="0"/>
          <c:tx>
            <c:strRef>
              <c:f>'vary Z2'!$W$5</c:f>
              <c:strCache>
                <c:ptCount val="1"/>
                <c:pt idx="0">
                  <c:v>C1(S)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Z2'!$C$6:$C$40</c:f>
              <c:numCache>
                <c:ptCount val="3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115</c:v>
                </c:pt>
                <c:pt idx="18">
                  <c:v>120</c:v>
                </c:pt>
                <c:pt idx="19">
                  <c:v>125</c:v>
                </c:pt>
                <c:pt idx="20">
                  <c:v>130</c:v>
                </c:pt>
                <c:pt idx="21">
                  <c:v>135</c:v>
                </c:pt>
                <c:pt idx="22">
                  <c:v>140</c:v>
                </c:pt>
                <c:pt idx="23">
                  <c:v>145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175</c:v>
                </c:pt>
                <c:pt idx="30">
                  <c:v>180</c:v>
                </c:pt>
                <c:pt idx="31">
                  <c:v>185</c:v>
                </c:pt>
                <c:pt idx="32">
                  <c:v>190</c:v>
                </c:pt>
                <c:pt idx="33">
                  <c:v>195</c:v>
                </c:pt>
                <c:pt idx="34">
                  <c:v>200</c:v>
                </c:pt>
              </c:numCache>
            </c:numRef>
          </c:xVal>
          <c:yVal>
            <c:numRef>
              <c:f>'vary Z2'!$W$6:$W$40</c:f>
              <c:numCache>
                <c:ptCount val="35"/>
                <c:pt idx="0">
                  <c:v>1944.5389639391808</c:v>
                </c:pt>
                <c:pt idx="1">
                  <c:v>1863.824359108795</c:v>
                </c:pt>
                <c:pt idx="2">
                  <c:v>1782.2646757963084</c:v>
                </c:pt>
                <c:pt idx="3">
                  <c:v>1699.8860718607743</c:v>
                </c:pt>
                <c:pt idx="4">
                  <c:v>1616.7132681769046</c:v>
                </c:pt>
                <c:pt idx="5">
                  <c:v>1532.7690255161654</c:v>
                </c:pt>
                <c:pt idx="6">
                  <c:v>1448.0734328896808</c:v>
                </c:pt>
                <c:pt idx="7">
                  <c:v>1362.642920063298</c:v>
                </c:pt>
                <c:pt idx="8">
                  <c:v>1276.4888571369981</c:v>
                </c:pt>
                <c:pt idx="9">
                  <c:v>1189.615519574422</c:v>
                </c:pt>
                <c:pt idx="10">
                  <c:v>1102.017048552619</c:v>
                </c:pt>
                <c:pt idx="11">
                  <c:v>1013.6727646032824</c:v>
                </c:pt>
                <c:pt idx="12">
                  <c:v>924.539670368685</c:v>
                </c:pt>
                <c:pt idx="13">
                  <c:v>834.5399170400477</c:v>
                </c:pt>
                <c:pt idx="14">
                  <c:v>743.5386986951431</c:v>
                </c:pt>
                <c:pt idx="15">
                  <c:v>651.3025614895228</c:v>
                </c:pt>
                <c:pt idx="16">
                  <c:v>557.413628312564</c:v>
                </c:pt>
                <c:pt idx="17">
                  <c:v>461.07085440451465</c:v>
                </c:pt>
                <c:pt idx="18">
                  <c:v>360.5412132914576</c:v>
                </c:pt>
                <c:pt idx="19">
                  <c:v>251.11833499175228</c:v>
                </c:pt>
                <c:pt idx="20">
                  <c:v>109.13651762093295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198.36831954013107</c:v>
                </c:pt>
                <c:pt idx="27">
                  <c:v>315.55327512909383</c:v>
                </c:pt>
                <c:pt idx="28">
                  <c:v>418.94625086232685</c:v>
                </c:pt>
                <c:pt idx="29">
                  <c:v>516.7668187525743</c:v>
                </c:pt>
                <c:pt idx="30">
                  <c:v>611.5677872033201</c:v>
                </c:pt>
                <c:pt idx="31">
                  <c:v>704.4408119297462</c:v>
                </c:pt>
                <c:pt idx="32">
                  <c:v>795.9312300956673</c:v>
                </c:pt>
                <c:pt idx="33">
                  <c:v>886.3363970778012</c:v>
                </c:pt>
                <c:pt idx="34">
                  <c:v>975.8262825895767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'vary Z2'!$X$5</c:f>
              <c:strCache>
                <c:ptCount val="1"/>
                <c:pt idx="0">
                  <c:v>C2(S)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Z2'!$C$6:$C$40</c:f>
              <c:numCache>
                <c:ptCount val="3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115</c:v>
                </c:pt>
                <c:pt idx="18">
                  <c:v>120</c:v>
                </c:pt>
                <c:pt idx="19">
                  <c:v>125</c:v>
                </c:pt>
                <c:pt idx="20">
                  <c:v>130</c:v>
                </c:pt>
                <c:pt idx="21">
                  <c:v>135</c:v>
                </c:pt>
                <c:pt idx="22">
                  <c:v>140</c:v>
                </c:pt>
                <c:pt idx="23">
                  <c:v>145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175</c:v>
                </c:pt>
                <c:pt idx="30">
                  <c:v>180</c:v>
                </c:pt>
                <c:pt idx="31">
                  <c:v>185</c:v>
                </c:pt>
                <c:pt idx="32">
                  <c:v>190</c:v>
                </c:pt>
                <c:pt idx="33">
                  <c:v>195</c:v>
                </c:pt>
                <c:pt idx="34">
                  <c:v>200</c:v>
                </c:pt>
              </c:numCache>
            </c:numRef>
          </c:xVal>
          <c:yVal>
            <c:numRef>
              <c:f>'vary Z2'!$X$6:$X$40</c:f>
              <c:numCache>
                <c:ptCount val="35"/>
                <c:pt idx="0">
                  <c:v>481.56374061481114</c:v>
                </c:pt>
                <c:pt idx="1">
                  <c:v>472.2436346235567</c:v>
                </c:pt>
                <c:pt idx="2">
                  <c:v>462.53496301459455</c:v>
                </c:pt>
                <c:pt idx="3">
                  <c:v>452.39713491910027</c:v>
                </c:pt>
                <c:pt idx="4">
                  <c:v>441.7843089420889</c:v>
                </c:pt>
                <c:pt idx="5">
                  <c:v>430.6444687160064</c:v>
                </c:pt>
                <c:pt idx="6">
                  <c:v>418.91829222691763</c:v>
                </c:pt>
                <c:pt idx="7">
                  <c:v>406.5377562974666</c:v>
                </c:pt>
                <c:pt idx="8">
                  <c:v>393.4243961966999</c:v>
                </c:pt>
                <c:pt idx="9">
                  <c:v>379.48710864259175</c:v>
                </c:pt>
                <c:pt idx="10">
                  <c:v>364.6193378498468</c:v>
                </c:pt>
                <c:pt idx="11">
                  <c:v>348.6954064475644</c:v>
                </c:pt>
                <c:pt idx="12">
                  <c:v>331.56562165718947</c:v>
                </c:pt>
                <c:pt idx="13">
                  <c:v>313.0495499791724</c:v>
                </c:pt>
                <c:pt idx="14">
                  <c:v>292.926389259742</c:v>
                </c:pt>
                <c:pt idx="15">
                  <c:v>270.92036051993676</c:v>
                </c:pt>
                <c:pt idx="16">
                  <c:v>246.67656485159011</c:v>
                </c:pt>
                <c:pt idx="17">
                  <c:v>219.71556766238527</c:v>
                </c:pt>
                <c:pt idx="18">
                  <c:v>189.32885096396632</c:v>
                </c:pt>
                <c:pt idx="19">
                  <c:v>154.24126310630413</c:v>
                </c:pt>
                <c:pt idx="20">
                  <c:v>110.22803032162825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-115.38313284133164</c:v>
                </c:pt>
                <c:pt idx="27">
                  <c:v>-143.4939139743842</c:v>
                </c:pt>
                <c:pt idx="28">
                  <c:v>-177.44985083493896</c:v>
                </c:pt>
                <c:pt idx="29">
                  <c:v>-215.96088530913005</c:v>
                </c:pt>
                <c:pt idx="30">
                  <c:v>-259.04029077873514</c:v>
                </c:pt>
                <c:pt idx="31">
                  <c:v>-307.12220710427374</c:v>
                </c:pt>
                <c:pt idx="32">
                  <c:v>-360.90411952082667</c:v>
                </c:pt>
                <c:pt idx="33">
                  <c:v>-421.3323647742716</c:v>
                </c:pt>
                <c:pt idx="34">
                  <c:v>-489.6428524992453</c:v>
                </c:pt>
              </c:numCache>
            </c:numRef>
          </c:yVal>
          <c:smooth val="1"/>
        </c:ser>
        <c:axId val="42857928"/>
        <c:axId val="50177033"/>
      </c:scatterChart>
      <c:valAx>
        <c:axId val="4285792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Z2 (cm)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50177033"/>
        <c:crosses val="autoZero"/>
        <c:crossBetween val="midCat"/>
        <c:dispUnits/>
      </c:valAx>
      <c:valAx>
        <c:axId val="50177033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 (pF)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2857928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25"/>
          <c:y val="0.10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63"/>
          <c:h val="0.962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'vary L'!$W$5</c:f>
              <c:strCache>
                <c:ptCount val="1"/>
                <c:pt idx="0">
                  <c:v>C1(S)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L'!$B$6:$B$55</c:f>
              <c:numCache>
                <c:ptCount val="5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</c:numCache>
            </c:numRef>
          </c:xVal>
          <c:yVal>
            <c:numRef>
              <c:f>'vary L'!$W$6:$W$55</c:f>
              <c:numCache>
                <c:ptCount val="50"/>
                <c:pt idx="0">
                  <c:v>2256.4793465802436</c:v>
                </c:pt>
                <c:pt idx="1">
                  <c:v>2168.291198988119</c:v>
                </c:pt>
                <c:pt idx="2">
                  <c:v>2080.0642662358255</c:v>
                </c:pt>
                <c:pt idx="3">
                  <c:v>1991.7933943380647</c:v>
                </c:pt>
                <c:pt idx="4">
                  <c:v>1903.4724704555167</c:v>
                </c:pt>
                <c:pt idx="5">
                  <c:v>1815.0941881431484</c:v>
                </c:pt>
                <c:pt idx="6">
                  <c:v>1726.6497397780902</c:v>
                </c:pt>
                <c:pt idx="7">
                  <c:v>1638.128408250151</c:v>
                </c:pt>
                <c:pt idx="8">
                  <c:v>1549.5170169934659</c:v>
                </c:pt>
                <c:pt idx="9">
                  <c:v>1460.7991771575569</c:v>
                </c:pt>
                <c:pt idx="10">
                  <c:v>1371.9542383081784</c:v>
                </c:pt>
                <c:pt idx="11">
                  <c:v>1282.955795822707</c:v>
                </c:pt>
                <c:pt idx="12">
                  <c:v>1193.7695179782772</c:v>
                </c:pt>
                <c:pt idx="13">
                  <c:v>1104.3498974821443</c:v>
                </c:pt>
                <c:pt idx="14">
                  <c:v>1014.6352428726647</c:v>
                </c:pt>
                <c:pt idx="15">
                  <c:v>924.539670368685</c:v>
                </c:pt>
                <c:pt idx="16">
                  <c:v>833.9397304885528</c:v>
                </c:pt>
                <c:pt idx="17">
                  <c:v>742.6508547661673</c:v>
                </c:pt>
                <c:pt idx="18">
                  <c:v>650.3830072182355</c:v>
                </c:pt>
                <c:pt idx="19">
                  <c:v>556.6495900180541</c:v>
                </c:pt>
                <c:pt idx="20">
                  <c:v>460.5566436954488</c:v>
                </c:pt>
                <c:pt idx="21">
                  <c:v>360.2207990003942</c:v>
                </c:pt>
                <c:pt idx="22">
                  <c:v>250.59643255374866</c:v>
                </c:pt>
                <c:pt idx="23">
                  <c:v>105.9767237678377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158.36001932941147</c:v>
                </c:pt>
                <c:pt idx="30">
                  <c:v>285.0631713566788</c:v>
                </c:pt>
                <c:pt idx="31">
                  <c:v>390.9438240995248</c:v>
                </c:pt>
                <c:pt idx="32">
                  <c:v>489.6999913568611</c:v>
                </c:pt>
                <c:pt idx="33">
                  <c:v>584.9513103361481</c:v>
                </c:pt>
                <c:pt idx="34">
                  <c:v>678.1761831476822</c:v>
                </c:pt>
                <c:pt idx="35">
                  <c:v>770.1108889694132</c:v>
                </c:pt>
                <c:pt idx="36">
                  <c:v>861.1687251784496</c:v>
                </c:pt>
                <c:pt idx="37">
                  <c:v>951.6014455313772</c:v>
                </c:pt>
                <c:pt idx="38">
                  <c:v>1041.571886643</c:v>
                </c:pt>
                <c:pt idx="39">
                  <c:v>1131.1903575209717</c:v>
                </c:pt>
                <c:pt idx="40">
                  <c:v>1220.534391505421</c:v>
                </c:pt>
                <c:pt idx="41">
                  <c:v>1309.66015543816</c:v>
                </c:pt>
                <c:pt idx="42">
                  <c:v>1398.609377429176</c:v>
                </c:pt>
                <c:pt idx="43">
                  <c:v>1487.4137301097703</c:v>
                </c:pt>
                <c:pt idx="44">
                  <c:v>1576.0977014135292</c:v>
                </c:pt>
                <c:pt idx="45">
                  <c:v>1664.6805309964657</c:v>
                </c:pt>
                <c:pt idx="46">
                  <c:v>1753.1775500935594</c:v>
                </c:pt>
                <c:pt idx="47">
                  <c:v>1841.6011294580467</c:v>
                </c:pt>
                <c:pt idx="48">
                  <c:v>1929.9613633142956</c:v>
                </c:pt>
                <c:pt idx="49">
                  <c:v>2018.2665715277792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'vary L'!$X$5</c:f>
              <c:strCache>
                <c:ptCount val="1"/>
                <c:pt idx="0">
                  <c:v>C2(S)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L'!$B$6:$B$55</c:f>
              <c:numCache>
                <c:ptCount val="5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</c:numCache>
            </c:numRef>
          </c:xVal>
          <c:yVal>
            <c:numRef>
              <c:f>'vary L'!$X$6:$X$55</c:f>
              <c:numCache>
                <c:ptCount val="50"/>
                <c:pt idx="0">
                  <c:v>773.4270532842015</c:v>
                </c:pt>
                <c:pt idx="1">
                  <c:v>744.7204638211939</c:v>
                </c:pt>
                <c:pt idx="2">
                  <c:v>715.9124360895005</c:v>
                </c:pt>
                <c:pt idx="3">
                  <c:v>687.0020778085601</c:v>
                </c:pt>
                <c:pt idx="4">
                  <c:v>657.988421895519</c:v>
                </c:pt>
                <c:pt idx="5">
                  <c:v>628.8704089848881</c:v>
                </c:pt>
                <c:pt idx="6">
                  <c:v>599.6468645360872</c:v>
                </c:pt>
                <c:pt idx="7">
                  <c:v>570.3164684546617</c:v>
                </c:pt>
                <c:pt idx="8">
                  <c:v>540.877714186966</c:v>
                </c:pt>
                <c:pt idx="9">
                  <c:v>511.3288527417784</c:v>
                </c:pt>
                <c:pt idx="10">
                  <c:v>481.66781468546566</c:v>
                </c:pt>
                <c:pt idx="11">
                  <c:v>451.89209920482</c:v>
                </c:pt>
                <c:pt idx="12">
                  <c:v>421.9986126367368</c:v>
                </c:pt>
                <c:pt idx="13">
                  <c:v>391.98342711539397</c:v>
                </c:pt>
                <c:pt idx="14">
                  <c:v>361.84140851133094</c:v>
                </c:pt>
                <c:pt idx="15">
                  <c:v>331.56562165718947</c:v>
                </c:pt>
                <c:pt idx="16">
                  <c:v>301.14633728270667</c:v>
                </c:pt>
                <c:pt idx="17">
                  <c:v>270.56928339685254</c:v>
                </c:pt>
                <c:pt idx="18">
                  <c:v>239.81235362465742</c:v>
                </c:pt>
                <c:pt idx="19">
                  <c:v>208.83884793980846</c:v>
                </c:pt>
                <c:pt idx="20">
                  <c:v>177.5818368263245</c:v>
                </c:pt>
                <c:pt idx="21">
                  <c:v>145.90100852483863</c:v>
                </c:pt>
                <c:pt idx="22">
                  <c:v>113.42167725561458</c:v>
                </c:pt>
                <c:pt idx="23">
                  <c:v>78.23961180095398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-66.60984962357657</c:v>
                </c:pt>
                <c:pt idx="30">
                  <c:v>-82.11904980016433</c:v>
                </c:pt>
                <c:pt idx="31">
                  <c:v>-99.22285957959463</c:v>
                </c:pt>
                <c:pt idx="32">
                  <c:v>-116.89732956327245</c:v>
                </c:pt>
                <c:pt idx="33">
                  <c:v>-134.8722407342774</c:v>
                </c:pt>
                <c:pt idx="34">
                  <c:v>-153.03736304635527</c:v>
                </c:pt>
                <c:pt idx="35">
                  <c:v>-171.33788427488003</c:v>
                </c:pt>
                <c:pt idx="36">
                  <c:v>-189.7431008031892</c:v>
                </c:pt>
                <c:pt idx="37">
                  <c:v>-208.2343635782025</c:v>
                </c:pt>
                <c:pt idx="38">
                  <c:v>-226.79965715707755</c:v>
                </c:pt>
                <c:pt idx="39">
                  <c:v>-245.4308842757947</c:v>
                </c:pt>
                <c:pt idx="40">
                  <c:v>-264.12239226869457</c:v>
                </c:pt>
                <c:pt idx="41">
                  <c:v>-282.87012205769224</c:v>
                </c:pt>
                <c:pt idx="42">
                  <c:v>-301.6710914946038</c:v>
                </c:pt>
                <c:pt idx="43">
                  <c:v>-320.52306851460395</c:v>
                </c:pt>
                <c:pt idx="44">
                  <c:v>-339.42435709759076</c:v>
                </c:pt>
                <c:pt idx="45">
                  <c:v>-358.3736529098058</c:v>
                </c:pt>
                <c:pt idx="46">
                  <c:v>-377.36994342920605</c:v>
                </c:pt>
                <c:pt idx="47">
                  <c:v>-396.41243729176654</c:v>
                </c:pt>
                <c:pt idx="48">
                  <c:v>-415.5005133185025</c:v>
                </c:pt>
                <c:pt idx="49">
                  <c:v>-434.63368309363597</c:v>
                </c:pt>
              </c:numCache>
            </c:numRef>
          </c:yVal>
          <c:smooth val="1"/>
        </c:ser>
        <c:axId val="48940114"/>
        <c:axId val="37807843"/>
      </c:scatterChart>
      <c:valAx>
        <c:axId val="48940114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L (uH)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crossAx val="37807843"/>
        <c:crosses val="autoZero"/>
        <c:crossBetween val="midCat"/>
        <c:dispUnits/>
      </c:valAx>
      <c:valAx>
        <c:axId val="37807843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 (pF)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8940114"/>
        <c:crosses val="autoZero"/>
        <c:crossBetween val="midCat"/>
        <c:dispUnits/>
        <c:majorUnit val="200"/>
      </c:valAx>
      <c:spPr>
        <a:noFill/>
      </c:spPr>
    </c:plotArea>
    <c:legend>
      <c:legendPos val="r"/>
      <c:layout>
        <c:manualLayout>
          <c:xMode val="edge"/>
          <c:yMode val="edge"/>
          <c:x val="0.43275"/>
          <c:y val="0.09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"/>
          <c:w val="0.9555"/>
          <c:h val="0.939"/>
        </c:manualLayout>
      </c:layout>
      <c:scatterChart>
        <c:scatterStyle val="lineMarker"/>
        <c:varyColors val="0"/>
        <c:ser>
          <c:idx val="4"/>
          <c:order val="0"/>
          <c:tx>
            <c:strRef>
              <c:f>'vary R'!$W$5</c:f>
              <c:strCache>
                <c:ptCount val="1"/>
                <c:pt idx="0">
                  <c:v>C1(S)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R'!$A$6:$A$36</c:f>
              <c:numCache>
                <c:ptCount val="31"/>
                <c:pt idx="0">
                  <c:v>0.01</c:v>
                </c:pt>
                <c:pt idx="1">
                  <c:v>0.0125892541179417</c:v>
                </c:pt>
                <c:pt idx="2">
                  <c:v>0.015848931924611204</c:v>
                </c:pt>
                <c:pt idx="3">
                  <c:v>0.019952623149688927</c:v>
                </c:pt>
                <c:pt idx="4">
                  <c:v>0.02511886431509602</c:v>
                </c:pt>
                <c:pt idx="5">
                  <c:v>0.03162277660168414</c:v>
                </c:pt>
                <c:pt idx="6">
                  <c:v>0.03981071705535025</c:v>
                </c:pt>
                <c:pt idx="7">
                  <c:v>0.050118723362728</c:v>
                </c:pt>
                <c:pt idx="8">
                  <c:v>0.06309573444802043</c:v>
                </c:pt>
                <c:pt idx="9">
                  <c:v>0.0794328234724297</c:v>
                </c:pt>
                <c:pt idx="10">
                  <c:v>0.10000000000000217</c:v>
                </c:pt>
                <c:pt idx="11">
                  <c:v>0.12589254117941973</c:v>
                </c:pt>
                <c:pt idx="12">
                  <c:v>0.15848931924611548</c:v>
                </c:pt>
                <c:pt idx="13">
                  <c:v>0.19952623149689358</c:v>
                </c:pt>
                <c:pt idx="14">
                  <c:v>0.2511886431509656</c:v>
                </c:pt>
                <c:pt idx="15">
                  <c:v>0.3162277660168482</c:v>
                </c:pt>
                <c:pt idx="16">
                  <c:v>0.3981071705535111</c:v>
                </c:pt>
                <c:pt idx="17">
                  <c:v>0.5011872336272908</c:v>
                </c:pt>
                <c:pt idx="18">
                  <c:v>0.6309573444802179</c:v>
                </c:pt>
                <c:pt idx="19">
                  <c:v>0.7943282347243142</c:v>
                </c:pt>
                <c:pt idx="20">
                  <c:v>1.0000000000000433</c:v>
                </c:pt>
                <c:pt idx="21">
                  <c:v>1.2589254117942243</c:v>
                </c:pt>
                <c:pt idx="22">
                  <c:v>1.5848931924611889</c:v>
                </c:pt>
                <c:pt idx="23">
                  <c:v>1.9952623149689788</c:v>
                </c:pt>
                <c:pt idx="24">
                  <c:v>2.5118864315097102</c:v>
                </c:pt>
                <c:pt idx="25">
                  <c:v>3.16227766016855</c:v>
                </c:pt>
                <c:pt idx="26">
                  <c:v>3.981071705535196</c:v>
                </c:pt>
                <c:pt idx="27">
                  <c:v>5.011872336273015</c:v>
                </c:pt>
                <c:pt idx="28">
                  <c:v>6.309573444802314</c:v>
                </c:pt>
                <c:pt idx="29">
                  <c:v>7.943282347243313</c:v>
                </c:pt>
                <c:pt idx="30">
                  <c:v>10.000000000000648</c:v>
                </c:pt>
              </c:numCache>
            </c:numRef>
          </c:xVal>
          <c:yVal>
            <c:numRef>
              <c:f>'vary R'!$W$6:$W$36</c:f>
              <c:numCache>
                <c:ptCount val="31"/>
                <c:pt idx="0">
                  <c:v>16485.23650166932</c:v>
                </c:pt>
                <c:pt idx="1">
                  <c:v>14692.097010683443</c:v>
                </c:pt>
                <c:pt idx="2">
                  <c:v>13093.912766262367</c:v>
                </c:pt>
                <c:pt idx="3">
                  <c:v>11669.476853312732</c:v>
                </c:pt>
                <c:pt idx="4">
                  <c:v>10399.88789930603</c:v>
                </c:pt>
                <c:pt idx="5">
                  <c:v>9268.299267766657</c:v>
                </c:pt>
                <c:pt idx="6">
                  <c:v>8259.69551817262</c:v>
                </c:pt>
                <c:pt idx="7">
                  <c:v>7360.69316660325</c:v>
                </c:pt>
                <c:pt idx="8">
                  <c:v>6559.363104107217</c:v>
                </c:pt>
                <c:pt idx="9">
                  <c:v>5845.072317508349</c:v>
                </c:pt>
                <c:pt idx="10">
                  <c:v>5208.342813936304</c:v>
                </c:pt>
                <c:pt idx="11">
                  <c:v>4640.725879320458</c:v>
                </c:pt>
                <c:pt idx="12">
                  <c:v>4134.690005486965</c:v>
                </c:pt>
                <c:pt idx="13">
                  <c:v>3683.521003210403</c:v>
                </c:pt>
                <c:pt idx="14">
                  <c:v>3281.232982179705</c:v>
                </c:pt>
                <c:pt idx="15">
                  <c:v>2922.489025783185</c:v>
                </c:pt>
                <c:pt idx="16">
                  <c:v>2602.5305212188955</c:v>
                </c:pt>
                <c:pt idx="17">
                  <c:v>2317.114226025479</c:v>
                </c:pt>
                <c:pt idx="18">
                  <c:v>2062.4562631482054</c:v>
                </c:pt>
                <c:pt idx="19">
                  <c:v>1835.182340863059</c:v>
                </c:pt>
                <c:pt idx="20">
                  <c:v>1632.283594629127</c:v>
                </c:pt>
                <c:pt idx="21">
                  <c:v>1451.0775496192794</c:v>
                </c:pt>
                <c:pt idx="22">
                  <c:v>1289.1738114357545</c:v>
                </c:pt>
                <c:pt idx="23">
                  <c:v>1144.4442174011465</c:v>
                </c:pt>
                <c:pt idx="24">
                  <c:v>1014.9973356346876</c:v>
                </c:pt>
                <c:pt idx="25">
                  <c:v>899.157405373221</c:v>
                </c:pt>
                <c:pt idx="26">
                  <c:v>795.4481032271412</c:v>
                </c:pt>
                <c:pt idx="27">
                  <c:v>702.5819475088663</c:v>
                </c:pt>
                <c:pt idx="28">
                  <c:v>619.4567893836247</c:v>
                </c:pt>
                <c:pt idx="29">
                  <c:v>545.1617699174444</c:v>
                </c:pt>
                <c:pt idx="30">
                  <c:v>478.99637420888547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'vary R'!$X$5</c:f>
              <c:strCache>
                <c:ptCount val="1"/>
                <c:pt idx="0">
                  <c:v>C2(S)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R'!$A$6:$A$36</c:f>
              <c:numCache>
                <c:ptCount val="31"/>
                <c:pt idx="0">
                  <c:v>0.01</c:v>
                </c:pt>
                <c:pt idx="1">
                  <c:v>0.0125892541179417</c:v>
                </c:pt>
                <c:pt idx="2">
                  <c:v>0.015848931924611204</c:v>
                </c:pt>
                <c:pt idx="3">
                  <c:v>0.019952623149688927</c:v>
                </c:pt>
                <c:pt idx="4">
                  <c:v>0.02511886431509602</c:v>
                </c:pt>
                <c:pt idx="5">
                  <c:v>0.03162277660168414</c:v>
                </c:pt>
                <c:pt idx="6">
                  <c:v>0.03981071705535025</c:v>
                </c:pt>
                <c:pt idx="7">
                  <c:v>0.050118723362728</c:v>
                </c:pt>
                <c:pt idx="8">
                  <c:v>0.06309573444802043</c:v>
                </c:pt>
                <c:pt idx="9">
                  <c:v>0.0794328234724297</c:v>
                </c:pt>
                <c:pt idx="10">
                  <c:v>0.10000000000000217</c:v>
                </c:pt>
                <c:pt idx="11">
                  <c:v>0.12589254117941973</c:v>
                </c:pt>
                <c:pt idx="12">
                  <c:v>0.15848931924611548</c:v>
                </c:pt>
                <c:pt idx="13">
                  <c:v>0.19952623149689358</c:v>
                </c:pt>
                <c:pt idx="14">
                  <c:v>0.2511886431509656</c:v>
                </c:pt>
                <c:pt idx="15">
                  <c:v>0.3162277660168482</c:v>
                </c:pt>
                <c:pt idx="16">
                  <c:v>0.3981071705535111</c:v>
                </c:pt>
                <c:pt idx="17">
                  <c:v>0.5011872336272908</c:v>
                </c:pt>
                <c:pt idx="18">
                  <c:v>0.6309573444802179</c:v>
                </c:pt>
                <c:pt idx="19">
                  <c:v>0.7943282347243142</c:v>
                </c:pt>
                <c:pt idx="20">
                  <c:v>1.0000000000000433</c:v>
                </c:pt>
                <c:pt idx="21">
                  <c:v>1.2589254117942243</c:v>
                </c:pt>
                <c:pt idx="22">
                  <c:v>1.5848931924611889</c:v>
                </c:pt>
                <c:pt idx="23">
                  <c:v>1.9952623149689788</c:v>
                </c:pt>
                <c:pt idx="24">
                  <c:v>2.5118864315097102</c:v>
                </c:pt>
                <c:pt idx="25">
                  <c:v>3.16227766016855</c:v>
                </c:pt>
                <c:pt idx="26">
                  <c:v>3.981071705535196</c:v>
                </c:pt>
                <c:pt idx="27">
                  <c:v>5.011872336273015</c:v>
                </c:pt>
                <c:pt idx="28">
                  <c:v>6.309573444802314</c:v>
                </c:pt>
                <c:pt idx="29">
                  <c:v>7.943282347243313</c:v>
                </c:pt>
                <c:pt idx="30">
                  <c:v>10.000000000000648</c:v>
                </c:pt>
              </c:numCache>
            </c:numRef>
          </c:xVal>
          <c:yVal>
            <c:numRef>
              <c:f>'vary R'!$X$6:$X$36</c:f>
              <c:numCache>
                <c:ptCount val="31"/>
                <c:pt idx="0">
                  <c:v>250.73932351099356</c:v>
                </c:pt>
                <c:pt idx="1">
                  <c:v>251.20533337186666</c:v>
                </c:pt>
                <c:pt idx="2">
                  <c:v>251.73022793644066</c:v>
                </c:pt>
                <c:pt idx="3">
                  <c:v>252.32172554682734</c:v>
                </c:pt>
                <c:pt idx="4">
                  <c:v>252.9886285611363</c:v>
                </c:pt>
                <c:pt idx="5">
                  <c:v>253.7409942880189</c:v>
                </c:pt>
                <c:pt idx="6">
                  <c:v>254.59033762376416</c:v>
                </c:pt>
                <c:pt idx="7">
                  <c:v>255.54987245973737</c:v>
                </c:pt>
                <c:pt idx="8">
                  <c:v>256.6348008098979</c:v>
                </c:pt>
                <c:pt idx="9">
                  <c:v>257.8626610814849</c:v>
                </c:pt>
                <c:pt idx="10">
                  <c:v>259.25375019557913</c:v>
                </c:pt>
                <c:pt idx="11">
                  <c:v>260.8316386719769</c:v>
                </c:pt>
                <c:pt idx="12">
                  <c:v>262.6238037817449</c:v>
                </c:pt>
                <c:pt idx="13">
                  <c:v>264.6624141170699</c:v>
                </c:pt>
                <c:pt idx="14">
                  <c:v>266.9853104483156</c:v>
                </c:pt>
                <c:pt idx="15">
                  <c:v>269.63724408829836</c:v>
                </c:pt>
                <c:pt idx="16">
                  <c:v>272.67145758822335</c:v>
                </c:pt>
                <c:pt idx="17">
                  <c:v>276.1517273003041</c:v>
                </c:pt>
                <c:pt idx="18">
                  <c:v>280.15503940488685</c:v>
                </c:pt>
                <c:pt idx="19">
                  <c:v>284.7751507667202</c:v>
                </c:pt>
                <c:pt idx="20">
                  <c:v>290.12741102042037</c:v>
                </c:pt>
                <c:pt idx="21">
                  <c:v>296.35542316196677</c:v>
                </c:pt>
                <c:pt idx="22">
                  <c:v>303.6404513648536</c:v>
                </c:pt>
                <c:pt idx="23">
                  <c:v>312.2150477732081</c:v>
                </c:pt>
                <c:pt idx="24">
                  <c:v>322.3833577006882</c:v>
                </c:pt>
                <c:pt idx="25">
                  <c:v>334.55235847700226</c:v>
                </c:pt>
                <c:pt idx="26">
                  <c:v>349.28168728027276</c:v>
                </c:pt>
                <c:pt idx="27">
                  <c:v>367.36645638362324</c:v>
                </c:pt>
                <c:pt idx="28">
                  <c:v>389.98156821301257</c:v>
                </c:pt>
                <c:pt idx="29">
                  <c:v>418.94753357356484</c:v>
                </c:pt>
                <c:pt idx="30">
                  <c:v>457.253715306685</c:v>
                </c:pt>
              </c:numCache>
            </c:numRef>
          </c:yVal>
          <c:smooth val="1"/>
        </c:ser>
        <c:axId val="4726268"/>
        <c:axId val="42536413"/>
      </c:scatterChart>
      <c:valAx>
        <c:axId val="4726268"/>
        <c:scaling>
          <c:orientation val="minMax"/>
          <c:max val="5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crossAx val="42536413"/>
        <c:crosses val="autoZero"/>
        <c:crossBetween val="midCat"/>
        <c:dispUnits/>
      </c:valAx>
      <c:valAx>
        <c:axId val="4253641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 (pF)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726268"/>
        <c:crossesAt val="0.0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275"/>
          <c:y val="0.09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"/>
          <c:w val="0.95025"/>
          <c:h val="0.9505"/>
        </c:manualLayout>
      </c:layout>
      <c:scatterChart>
        <c:scatterStyle val="lineMarker"/>
        <c:varyColors val="0"/>
        <c:ser>
          <c:idx val="4"/>
          <c:order val="0"/>
          <c:tx>
            <c:strRef>
              <c:f>'vary L'!$AB$5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L'!$B$6:$B$55</c:f>
              <c:numCache>
                <c:ptCount val="5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</c:numCache>
            </c:numRef>
          </c:xVal>
          <c:yVal>
            <c:numRef>
              <c:f>'vary L'!$AB$6:$AB$55</c:f>
              <c:numCache>
                <c:ptCount val="50"/>
                <c:pt idx="0">
                  <c:v>2170.468749621764</c:v>
                </c:pt>
                <c:pt idx="1">
                  <c:v>2085.5778778019417</c:v>
                </c:pt>
                <c:pt idx="2">
                  <c:v>2000.6468904445067</c:v>
                </c:pt>
                <c:pt idx="3">
                  <c:v>1915.6704520062754</c:v>
                </c:pt>
                <c:pt idx="4">
                  <c:v>1830.6422331277063</c:v>
                </c:pt>
                <c:pt idx="5">
                  <c:v>1745.554666949127</c:v>
                </c:pt>
                <c:pt idx="6">
                  <c:v>1660.398629691432</c:v>
                </c:pt>
                <c:pt idx="7">
                  <c:v>1575.1630163988468</c:v>
                </c:pt>
                <c:pt idx="8">
                  <c:v>1489.8341691465048</c:v>
                </c:pt>
                <c:pt idx="9">
                  <c:v>1404.3950937889322</c:v>
                </c:pt>
                <c:pt idx="10">
                  <c:v>1318.8243673577651</c:v>
                </c:pt>
                <c:pt idx="11">
                  <c:v>1233.0945823378734</c:v>
                </c:pt>
                <c:pt idx="12">
                  <c:v>1147.1700792043182</c:v>
                </c:pt>
                <c:pt idx="13">
                  <c:v>1061.0035517511185</c:v>
                </c:pt>
                <c:pt idx="14">
                  <c:v>974.5308038289772</c:v>
                </c:pt>
                <c:pt idx="15">
                  <c:v>887.6623473882612</c:v>
                </c:pt>
                <c:pt idx="16">
                  <c:v>800.2693314793112</c:v>
                </c:pt>
                <c:pt idx="17">
                  <c:v>712.1586673053051</c:v>
                </c:pt>
                <c:pt idx="18">
                  <c:v>623.0259517114949</c:v>
                </c:pt>
                <c:pt idx="19">
                  <c:v>532.358065751031</c:v>
                </c:pt>
                <c:pt idx="20">
                  <c:v>439.205291874499</c:v>
                </c:pt>
                <c:pt idx="21">
                  <c:v>341.54043864111975</c:v>
                </c:pt>
                <c:pt idx="22">
                  <c:v>233.77523098051543</c:v>
                </c:pt>
                <c:pt idx="23">
                  <c:v>83.09182022941751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140.44606973469826</c:v>
                </c:pt>
                <c:pt idx="30">
                  <c:v>267.8531734113079</c:v>
                </c:pt>
                <c:pt idx="31">
                  <c:v>371.50767298309097</c:v>
                </c:pt>
                <c:pt idx="32">
                  <c:v>467.4858118064494</c:v>
                </c:pt>
                <c:pt idx="33">
                  <c:v>559.7503211000228</c:v>
                </c:pt>
                <c:pt idx="34">
                  <c:v>649.8848084691944</c:v>
                </c:pt>
                <c:pt idx="35">
                  <c:v>738.6694194040565</c:v>
                </c:pt>
                <c:pt idx="36">
                  <c:v>826.539268651302</c:v>
                </c:pt>
                <c:pt idx="37">
                  <c:v>913.7582933460851</c:v>
                </c:pt>
                <c:pt idx="38">
                  <c:v>1000.4967162720201</c:v>
                </c:pt>
                <c:pt idx="39">
                  <c:v>1086.8696078461567</c:v>
                </c:pt>
                <c:pt idx="40">
                  <c:v>1172.957720561334</c:v>
                </c:pt>
                <c:pt idx="41">
                  <c:v>1258.8194821202296</c:v>
                </c:pt>
                <c:pt idx="42">
                  <c:v>1344.498258638763</c:v>
                </c:pt>
                <c:pt idx="43">
                  <c:v>1430.0269406469615</c:v>
                </c:pt>
                <c:pt idx="44">
                  <c:v>1515.4309416947292</c:v>
                </c:pt>
                <c:pt idx="45">
                  <c:v>1600.73021827279</c:v>
                </c:pt>
                <c:pt idx="46">
                  <c:v>1685.9406658936018</c:v>
                </c:pt>
                <c:pt idx="47">
                  <c:v>1771.075105892484</c:v>
                </c:pt>
                <c:pt idx="48">
                  <c:v>1856.1439968619402</c:v>
                </c:pt>
                <c:pt idx="49">
                  <c:v>1941.1559566498975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'vary L'!$AC$5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L'!$B$6:$B$55</c:f>
              <c:numCache>
                <c:ptCount val="5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</c:numCache>
            </c:numRef>
          </c:xVal>
          <c:yVal>
            <c:numRef>
              <c:f>'vary L'!$AC$6:$AC$55</c:f>
              <c:numCache>
                <c:ptCount val="50"/>
                <c:pt idx="0">
                  <c:v>1862.7077446844578</c:v>
                </c:pt>
                <c:pt idx="1">
                  <c:v>1786.626617197995</c:v>
                </c:pt>
                <c:pt idx="2">
                  <c:v>1710.4936191638035</c:v>
                </c:pt>
                <c:pt idx="3">
                  <c:v>1634.3015015188178</c:v>
                </c:pt>
                <c:pt idx="4">
                  <c:v>1558.0415909981643</c:v>
                </c:pt>
                <c:pt idx="5">
                  <c:v>1481.703420202694</c:v>
                </c:pt>
                <c:pt idx="6">
                  <c:v>1405.274235282025</c:v>
                </c:pt>
                <c:pt idx="7">
                  <c:v>1328.7383308994445</c:v>
                </c:pt>
                <c:pt idx="8">
                  <c:v>1252.076136823257</c:v>
                </c:pt>
                <c:pt idx="9">
                  <c:v>1175.2629397500398</c:v>
                </c:pt>
                <c:pt idx="10">
                  <c:v>1098.2670565233234</c:v>
                </c:pt>
                <c:pt idx="11">
                  <c:v>1021.0471595796884</c:v>
                </c:pt>
                <c:pt idx="12">
                  <c:v>943.5482507396968</c:v>
                </c:pt>
                <c:pt idx="13">
                  <c:v>865.6954000160666</c:v>
                </c:pt>
                <c:pt idx="14">
                  <c:v>787.3836259986988</c:v>
                </c:pt>
                <c:pt idx="15">
                  <c:v>708.4607597599085</c:v>
                </c:pt>
                <c:pt idx="16">
                  <c:v>628.6967046956421</c:v>
                </c:pt>
                <c:pt idx="17">
                  <c:v>547.7240816483953</c:v>
                </c:pt>
                <c:pt idx="18">
                  <c:v>464.911838402554</c:v>
                </c:pt>
                <c:pt idx="19">
                  <c:v>379.0561833065806</c:v>
                </c:pt>
                <c:pt idx="20">
                  <c:v>287.44284208500846</c:v>
                </c:pt>
                <c:pt idx="21">
                  <c:v>181.55552752727667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67.1852458207036</c:v>
                </c:pt>
                <c:pt idx="29">
                  <c:v>214.58489541566985</c:v>
                </c:pt>
                <c:pt idx="30">
                  <c:v>314.60883994567826</c:v>
                </c:pt>
                <c:pt idx="31">
                  <c:v>404.11630968103805</c:v>
                </c:pt>
                <c:pt idx="32">
                  <c:v>488.91766799260046</c:v>
                </c:pt>
                <c:pt idx="33">
                  <c:v>571.1131281517437</c:v>
                </c:pt>
                <c:pt idx="34">
                  <c:v>651.6894574611916</c:v>
                </c:pt>
                <c:pt idx="35">
                  <c:v>731.1821370436381</c:v>
                </c:pt>
                <c:pt idx="36">
                  <c:v>809.9103103703432</c:v>
                </c:pt>
                <c:pt idx="37">
                  <c:v>888.0773214667255</c:v>
                </c:pt>
                <c:pt idx="38">
                  <c:v>965.8194301781724</c:v>
                </c:pt>
                <c:pt idx="39">
                  <c:v>1043.2316326026114</c:v>
                </c:pt>
                <c:pt idx="40">
                  <c:v>1120.382314909771</c:v>
                </c:pt>
                <c:pt idx="41">
                  <c:v>1197.3220321238935</c:v>
                </c:pt>
                <c:pt idx="42">
                  <c:v>1274.0890041134674</c:v>
                </c:pt>
                <c:pt idx="43">
                  <c:v>1350.712684823552</c:v>
                </c:pt>
                <c:pt idx="44">
                  <c:v>1427.2161532965147</c:v>
                </c:pt>
                <c:pt idx="45">
                  <c:v>1503.6177586955368</c:v>
                </c:pt>
                <c:pt idx="46">
                  <c:v>1579.9322786263767</c:v>
                </c:pt>
                <c:pt idx="47">
                  <c:v>1656.1717515322252</c:v>
                </c:pt>
                <c:pt idx="48">
                  <c:v>1732.346085759987</c:v>
                </c:pt>
                <c:pt idx="49">
                  <c:v>1808.4635124517795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'vary L'!$AD$5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L'!$B$6:$B$55</c:f>
              <c:numCache>
                <c:ptCount val="5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</c:numCache>
            </c:numRef>
          </c:xVal>
          <c:yVal>
            <c:numRef>
              <c:f>'vary L'!$AD$6:$AD$55</c:f>
              <c:numCache>
                <c:ptCount val="50"/>
                <c:pt idx="0">
                  <c:v>1493.0312880626268</c:v>
                </c:pt>
                <c:pt idx="1">
                  <c:v>1426.6840018877233</c:v>
                </c:pt>
                <c:pt idx="2">
                  <c:v>1360.25870537374</c:v>
                </c:pt>
                <c:pt idx="3">
                  <c:v>1293.743382607994</c:v>
                </c:pt>
                <c:pt idx="4">
                  <c:v>1227.123394257139</c:v>
                </c:pt>
                <c:pt idx="5">
                  <c:v>1160.3807132224338</c:v>
                </c:pt>
                <c:pt idx="6">
                  <c:v>1093.4928736385539</c:v>
                </c:pt>
                <c:pt idx="7">
                  <c:v>1026.4314979443368</c:v>
                </c:pt>
                <c:pt idx="8">
                  <c:v>959.1601875810237</c:v>
                </c:pt>
                <c:pt idx="9">
                  <c:v>891.6314267133754</c:v>
                </c:pt>
                <c:pt idx="10">
                  <c:v>823.781904972213</c:v>
                </c:pt>
                <c:pt idx="11">
                  <c:v>755.5252100430693</c:v>
                </c:pt>
                <c:pt idx="12">
                  <c:v>686.7399429593818</c:v>
                </c:pt>
                <c:pt idx="13">
                  <c:v>617.2494193560179</c:v>
                </c:pt>
                <c:pt idx="14">
                  <c:v>546.7848135501592</c:v>
                </c:pt>
                <c:pt idx="15">
                  <c:v>474.91273846579395</c:v>
                </c:pt>
                <c:pt idx="16">
                  <c:v>400.8768840670812</c:v>
                </c:pt>
                <c:pt idx="17">
                  <c:v>323.19364689894485</c:v>
                </c:pt>
                <c:pt idx="18">
                  <c:v>238.32264014693047</c:v>
                </c:pt>
                <c:pt idx="19">
                  <c:v>133.16500445545825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120.48097876830336</c:v>
                </c:pt>
                <c:pt idx="28">
                  <c:v>229.73052822445277</c:v>
                </c:pt>
                <c:pt idx="29">
                  <c:v>315.63943851467604</c:v>
                </c:pt>
                <c:pt idx="30">
                  <c:v>393.7919309580754</c:v>
                </c:pt>
                <c:pt idx="31">
                  <c:v>468.0893128707089</c:v>
                </c:pt>
                <c:pt idx="32">
                  <c:v>540.1248142365916</c:v>
                </c:pt>
                <c:pt idx="33">
                  <c:v>610.6993657100908</c:v>
                </c:pt>
                <c:pt idx="34">
                  <c:v>680.267819169448</c:v>
                </c:pt>
                <c:pt idx="35">
                  <c:v>749.1105302361351</c:v>
                </c:pt>
                <c:pt idx="36">
                  <c:v>817.4108865301619</c:v>
                </c:pt>
                <c:pt idx="37">
                  <c:v>885.2944247648007</c:v>
                </c:pt>
                <c:pt idx="38">
                  <c:v>952.8502347250139</c:v>
                </c:pt>
                <c:pt idx="39">
                  <c:v>1020.1434268305816</c:v>
                </c:pt>
                <c:pt idx="40">
                  <c:v>1087.222766037404</c:v>
                </c:pt>
                <c:pt idx="41">
                  <c:v>1154.1255412080018</c:v>
                </c:pt>
                <c:pt idx="42">
                  <c:v>1220.880779167875</c:v>
                </c:pt>
                <c:pt idx="43">
                  <c:v>1287.5114287681902</c:v>
                </c:pt>
                <c:pt idx="44">
                  <c:v>1354.0358827114267</c:v>
                </c:pt>
                <c:pt idx="45">
                  <c:v>1420.4690613757743</c:v>
                </c:pt>
                <c:pt idx="46">
                  <c:v>1486.8231997032094</c:v>
                </c:pt>
                <c:pt idx="47">
                  <c:v>1553.1084283525931</c:v>
                </c:pt>
                <c:pt idx="48">
                  <c:v>1619.333209521218</c:v>
                </c:pt>
                <c:pt idx="49">
                  <c:v>1685.5046683088624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'vary L'!$AE$5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L'!$B$6:$B$55</c:f>
              <c:numCache>
                <c:ptCount val="5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</c:numCache>
            </c:numRef>
          </c:xVal>
          <c:yVal>
            <c:numRef>
              <c:f>'vary L'!$AE$6:$AE$55</c:f>
              <c:numCache>
                <c:ptCount val="50"/>
                <c:pt idx="0">
                  <c:v>995.7266975305691</c:v>
                </c:pt>
                <c:pt idx="1">
                  <c:v>939.569987514756</c:v>
                </c:pt>
                <c:pt idx="2">
                  <c:v>883.2205859526972</c:v>
                </c:pt>
                <c:pt idx="3">
                  <c:v>826.6390882432162</c:v>
                </c:pt>
                <c:pt idx="4">
                  <c:v>769.7743160961708</c:v>
                </c:pt>
                <c:pt idx="5">
                  <c:v>712.5584537284517</c:v>
                </c:pt>
                <c:pt idx="6">
                  <c:v>654.8994876981035</c:v>
                </c:pt>
                <c:pt idx="7">
                  <c:v>596.6689741752933</c:v>
                </c:pt>
                <c:pt idx="8">
                  <c:v>537.6812506014677</c:v>
                </c:pt>
                <c:pt idx="9">
                  <c:v>477.65586618623433</c:v>
                </c:pt>
                <c:pt idx="10">
                  <c:v>416.14404057331774</c:v>
                </c:pt>
                <c:pt idx="11">
                  <c:v>352.3681813899422</c:v>
                </c:pt>
                <c:pt idx="12">
                  <c:v>284.811419638022</c:v>
                </c:pt>
                <c:pt idx="13">
                  <c:v>209.85349891102146</c:v>
                </c:pt>
                <c:pt idx="14">
                  <c:v>113.69333315094927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37.6626430173017</c:v>
                </c:pt>
                <c:pt idx="24">
                  <c:v>173.12863762199004</c:v>
                </c:pt>
                <c:pt idx="25">
                  <c:v>253.95927311174586</c:v>
                </c:pt>
                <c:pt idx="26">
                  <c:v>324.01209295772907</c:v>
                </c:pt>
                <c:pt idx="27">
                  <c:v>389.1517661723409</c:v>
                </c:pt>
                <c:pt idx="28">
                  <c:v>451.509794573782</c:v>
                </c:pt>
                <c:pt idx="29">
                  <c:v>512.1033380342966</c:v>
                </c:pt>
                <c:pt idx="30">
                  <c:v>571.4939193066555</c:v>
                </c:pt>
                <c:pt idx="31">
                  <c:v>630.0218309962703</c:v>
                </c:pt>
                <c:pt idx="32">
                  <c:v>687.907298993193</c:v>
                </c:pt>
                <c:pt idx="33">
                  <c:v>745.3000290038416</c:v>
                </c:pt>
                <c:pt idx="34">
                  <c:v>802.305771640057</c:v>
                </c:pt>
                <c:pt idx="35">
                  <c:v>859.0015750448716</c:v>
                </c:pt>
                <c:pt idx="36">
                  <c:v>915.4450269683024</c:v>
                </c:pt>
                <c:pt idx="37">
                  <c:v>971.6801045720861</c:v>
                </c:pt>
                <c:pt idx="38">
                  <c:v>1027.7410133833584</c:v>
                </c:pt>
                <c:pt idx="39">
                  <c:v>1083.654784656112</c:v>
                </c:pt>
                <c:pt idx="40">
                  <c:v>1139.4430792166477</c:v>
                </c:pt>
                <c:pt idx="41">
                  <c:v>1195.1234689312041</c:v>
                </c:pt>
                <c:pt idx="42">
                  <c:v>1250.7103653341942</c:v>
                </c:pt>
                <c:pt idx="43">
                  <c:v>1306.2157044942592</c:v>
                </c:pt>
                <c:pt idx="44">
                  <c:v>1361.649460077474</c:v>
                </c:pt>
                <c:pt idx="45">
                  <c:v>1417.0200331469991</c:v>
                </c:pt>
                <c:pt idx="46">
                  <c:v>1472.3345520972368</c:v>
                </c:pt>
                <c:pt idx="47">
                  <c:v>1527.5991061163986</c:v>
                </c:pt>
                <c:pt idx="48">
                  <c:v>1582.8189288306717</c:v>
                </c:pt>
                <c:pt idx="49">
                  <c:v>1637.9985441600766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'vary L'!$AF$5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L'!$B$6:$B$55</c:f>
              <c:numCache>
                <c:ptCount val="5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</c:numCache>
            </c:numRef>
          </c:xVal>
          <c:yVal>
            <c:numRef>
              <c:f>'vary L'!$AF$6:$AF$55</c:f>
              <c:numCache>
                <c:ptCount val="50"/>
                <c:pt idx="0">
                  <c:v>615.7003286736186</c:v>
                </c:pt>
                <c:pt idx="1">
                  <c:v>561.6145520401374</c:v>
                </c:pt>
                <c:pt idx="2">
                  <c:v>506.75436151534</c:v>
                </c:pt>
                <c:pt idx="3">
                  <c:v>450.83714164155725</c:v>
                </c:pt>
                <c:pt idx="4">
                  <c:v>393.412431386418</c:v>
                </c:pt>
                <c:pt idx="5">
                  <c:v>333.70289416238256</c:v>
                </c:pt>
                <c:pt idx="6">
                  <c:v>270.19801903874406</c:v>
                </c:pt>
                <c:pt idx="7">
                  <c:v>199.30224516975838</c:v>
                </c:pt>
                <c:pt idx="8">
                  <c:v>107.2420994017056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88.73787731422206</c:v>
                </c:pt>
                <c:pt idx="19">
                  <c:v>188.0681698562643</c:v>
                </c:pt>
                <c:pt idx="20">
                  <c:v>260.6337078604175</c:v>
                </c:pt>
                <c:pt idx="21">
                  <c:v>324.89273668426046</c:v>
                </c:pt>
                <c:pt idx="22">
                  <c:v>385.0269062603814</c:v>
                </c:pt>
                <c:pt idx="23">
                  <c:v>442.720243783619</c:v>
                </c:pt>
                <c:pt idx="24">
                  <c:v>498.82038599514675</c:v>
                </c:pt>
                <c:pt idx="25">
                  <c:v>553.811708281796</c:v>
                </c:pt>
                <c:pt idx="26">
                  <c:v>607.9951533464621</c:v>
                </c:pt>
                <c:pt idx="27">
                  <c:v>661.5692497937831</c:v>
                </c:pt>
                <c:pt idx="28">
                  <c:v>714.6710471047248</c:v>
                </c:pt>
                <c:pt idx="29">
                  <c:v>767.3985968086959</c:v>
                </c:pt>
                <c:pt idx="30">
                  <c:v>819.8241120601914</c:v>
                </c:pt>
                <c:pt idx="31">
                  <c:v>872.0020702749124</c:v>
                </c:pt>
                <c:pt idx="32">
                  <c:v>923.9744119451182</c:v>
                </c:pt>
                <c:pt idx="33">
                  <c:v>975.7739926909552</c:v>
                </c:pt>
                <c:pt idx="34">
                  <c:v>1027.426943004663</c:v>
                </c:pt>
                <c:pt idx="35">
                  <c:v>1078.9543220771202</c:v>
                </c:pt>
                <c:pt idx="36">
                  <c:v>1130.3733023046086</c:v>
                </c:pt>
                <c:pt idx="37">
                  <c:v>1181.6980339808817</c:v>
                </c:pt>
                <c:pt idx="38">
                  <c:v>1232.940287273751</c:v>
                </c:pt>
                <c:pt idx="39">
                  <c:v>1284.1099360912235</c:v>
                </c:pt>
                <c:pt idx="40">
                  <c:v>1335.2153277546151</c:v>
                </c:pt>
                <c:pt idx="41">
                  <c:v>1386.2635689112878</c:v>
                </c:pt>
                <c:pt idx="42">
                  <c:v>1437.2607491431713</c:v>
                </c:pt>
                <c:pt idx="43">
                  <c:v>1488.2121176370167</c:v>
                </c:pt>
                <c:pt idx="44">
                  <c:v>1539.1222240786633</c:v>
                </c:pt>
                <c:pt idx="45">
                  <c:v>1589.9950319863217</c:v>
                </c:pt>
                <c:pt idx="46">
                  <c:v>1640.834010601514</c:v>
                </c:pt>
                <c:pt idx="47">
                  <c:v>1691.642209945487</c:v>
                </c:pt>
                <c:pt idx="48">
                  <c:v>1742.4223225466833</c:v>
                </c:pt>
                <c:pt idx="49">
                  <c:v>1793.176734531721</c:v>
                </c:pt>
              </c:numCache>
            </c:numRef>
          </c:yVal>
          <c:smooth val="0"/>
        </c:ser>
        <c:axId val="47283398"/>
        <c:axId val="22897399"/>
      </c:scatterChart>
      <c:valAx>
        <c:axId val="47283398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L (uH)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2897399"/>
        <c:crosses val="autoZero"/>
        <c:crossBetween val="midCat"/>
        <c:dispUnits/>
      </c:valAx>
      <c:valAx>
        <c:axId val="2289739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C1 (pF)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7283398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6525"/>
          <c:y val="0.1615"/>
          <c:w val="0.07475"/>
          <c:h val="0.28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0975"/>
          <c:w val="0.94775"/>
          <c:h val="0.93325"/>
        </c:manualLayout>
      </c:layout>
      <c:scatterChart>
        <c:scatterStyle val="lineMarker"/>
        <c:varyColors val="0"/>
        <c:ser>
          <c:idx val="4"/>
          <c:order val="0"/>
          <c:tx>
            <c:strRef>
              <c:f>'vary L'!$AG$5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L'!$B$6:$B$55</c:f>
              <c:numCache>
                <c:ptCount val="5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</c:numCache>
            </c:numRef>
          </c:xVal>
          <c:yVal>
            <c:numRef>
              <c:f>'vary L'!$AG$6:$AG$55</c:f>
              <c:numCache>
                <c:ptCount val="50"/>
                <c:pt idx="0">
                  <c:v>783.8461838075888</c:v>
                </c:pt>
                <c:pt idx="1">
                  <c:v>754.7636944122625</c:v>
                </c:pt>
                <c:pt idx="2">
                  <c:v>725.5767719683264</c:v>
                </c:pt>
                <c:pt idx="3">
                  <c:v>696.2844556426437</c:v>
                </c:pt>
                <c:pt idx="4">
                  <c:v>666.8857006222696</c:v>
                </c:pt>
                <c:pt idx="5">
                  <c:v>637.3793584031484</c:v>
                </c:pt>
                <c:pt idx="6">
                  <c:v>607.7641509638944</c:v>
                </c:pt>
                <c:pt idx="7">
                  <c:v>578.0386364756359</c:v>
                </c:pt>
                <c:pt idx="8">
                  <c:v>548.2011631018779</c:v>
                </c:pt>
                <c:pt idx="9">
                  <c:v>518.2498057296227</c:v>
                </c:pt>
                <c:pt idx="10">
                  <c:v>488.18227773254074</c:v>
                </c:pt>
                <c:pt idx="11">
                  <c:v>457.9958053592544</c:v>
                </c:pt>
                <c:pt idx="12">
                  <c:v>427.68694468960035</c:v>
                </c:pt>
                <c:pt idx="13">
                  <c:v>397.25130764562994</c:v>
                </c:pt>
                <c:pt idx="14">
                  <c:v>366.68313887690493</c:v>
                </c:pt>
                <c:pt idx="15">
                  <c:v>335.97463787691</c:v>
                </c:pt>
                <c:pt idx="16">
                  <c:v>305.11482394303573</c:v>
                </c:pt>
                <c:pt idx="17">
                  <c:v>274.0875300916042</c:v>
                </c:pt>
                <c:pt idx="18">
                  <c:v>242.86760748957354</c:v>
                </c:pt>
                <c:pt idx="19">
                  <c:v>211.4130748843472</c:v>
                </c:pt>
                <c:pt idx="20">
                  <c:v>179.6467583287348</c:v>
                </c:pt>
                <c:pt idx="21">
                  <c:v>147.4046821283629</c:v>
                </c:pt>
                <c:pt idx="22">
                  <c:v>114.23620159270325</c:v>
                </c:pt>
                <c:pt idx="23">
                  <c:v>77.50155660954543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-67.51405552882771</c:v>
                </c:pt>
                <c:pt idx="30">
                  <c:v>-82.29408155377872</c:v>
                </c:pt>
                <c:pt idx="31">
                  <c:v>-99.04127370856287</c:v>
                </c:pt>
                <c:pt idx="32">
                  <c:v>-116.44941261912751</c:v>
                </c:pt>
                <c:pt idx="33">
                  <c:v>-134.1969588765548</c:v>
                </c:pt>
                <c:pt idx="34">
                  <c:v>-152.1555716495611</c:v>
                </c:pt>
                <c:pt idx="35">
                  <c:v>-170.26211497778218</c:v>
                </c:pt>
                <c:pt idx="36">
                  <c:v>-188.48144129882814</c:v>
                </c:pt>
                <c:pt idx="37">
                  <c:v>-206.79228410782176</c:v>
                </c:pt>
                <c:pt idx="38">
                  <c:v>-225.18097444850218</c:v>
                </c:pt>
                <c:pt idx="39">
                  <c:v>-243.63831383310554</c:v>
                </c:pt>
                <c:pt idx="40">
                  <c:v>-262.1578851392455</c:v>
                </c:pt>
                <c:pt idx="41">
                  <c:v>-280.7350804943801</c:v>
                </c:pt>
                <c:pt idx="42">
                  <c:v>-299.36651265330136</c:v>
                </c:pt>
                <c:pt idx="43">
                  <c:v>-318.0496433978008</c:v>
                </c:pt>
                <c:pt idx="44">
                  <c:v>-336.78254059479457</c:v>
                </c:pt>
                <c:pt idx="45">
                  <c:v>-355.5637145657254</c:v>
                </c:pt>
                <c:pt idx="46">
                  <c:v>-374.3920050047928</c:v>
                </c:pt>
                <c:pt idx="47">
                  <c:v>-393.2665010568139</c:v>
                </c:pt>
                <c:pt idx="48">
                  <c:v>-412.1864837029391</c:v>
                </c:pt>
                <c:pt idx="49">
                  <c:v>-431.1513834914522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'vary L'!$AH$5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L'!$B$6:$B$55</c:f>
              <c:numCache>
                <c:ptCount val="5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</c:numCache>
            </c:numRef>
          </c:xVal>
          <c:yVal>
            <c:numRef>
              <c:f>'vary L'!$AH$6:$AH$55</c:f>
              <c:numCache>
                <c:ptCount val="50"/>
                <c:pt idx="0">
                  <c:v>767.077931574677</c:v>
                </c:pt>
                <c:pt idx="1">
                  <c:v>728.3623109170591</c:v>
                </c:pt>
                <c:pt idx="2">
                  <c:v>690.4497286591373</c:v>
                </c:pt>
                <c:pt idx="3">
                  <c:v>653.3147650670531</c:v>
                </c:pt>
                <c:pt idx="4">
                  <c:v>616.9329284215244</c:v>
                </c:pt>
                <c:pt idx="5">
                  <c:v>581.2805797592669</c:v>
                </c:pt>
                <c:pt idx="6">
                  <c:v>546.3348528398288</c:v>
                </c:pt>
                <c:pt idx="7">
                  <c:v>512.073565882595</c:v>
                </c:pt>
                <c:pt idx="8">
                  <c:v>478.4751200025585</c:v>
                </c:pt>
                <c:pt idx="9">
                  <c:v>445.5183766600304</c:v>
                </c:pt>
                <c:pt idx="10">
                  <c:v>413.18250209863606</c:v>
                </c:pt>
                <c:pt idx="11">
                  <c:v>381.4467593061359</c:v>
                </c:pt>
                <c:pt idx="12">
                  <c:v>350.29021480492247</c:v>
                </c:pt>
                <c:pt idx="13">
                  <c:v>319.69130302774505</c:v>
                </c:pt>
                <c:pt idx="14">
                  <c:v>289.62714308644576</c:v>
                </c:pt>
                <c:pt idx="15">
                  <c:v>260.072403196667</c:v>
                </c:pt>
                <c:pt idx="16">
                  <c:v>230.9972852590588</c:v>
                </c:pt>
                <c:pt idx="17">
                  <c:v>202.36365415566212</c:v>
                </c:pt>
                <c:pt idx="18">
                  <c:v>174.11681078855207</c:v>
                </c:pt>
                <c:pt idx="19">
                  <c:v>146.16536569090422</c:v>
                </c:pt>
                <c:pt idx="20">
                  <c:v>118.32004568290107</c:v>
                </c:pt>
                <c:pt idx="21">
                  <c:v>90.01260587128843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-56.354506639326665</c:v>
                </c:pt>
                <c:pt idx="29">
                  <c:v>-66.18752770337989</c:v>
                </c:pt>
                <c:pt idx="30">
                  <c:v>-78.80945729780555</c:v>
                </c:pt>
                <c:pt idx="31">
                  <c:v>-91.94732892434611</c:v>
                </c:pt>
                <c:pt idx="32">
                  <c:v>-105.24179621716995</c:v>
                </c:pt>
                <c:pt idx="33">
                  <c:v>-118.563736676215</c:v>
                </c:pt>
                <c:pt idx="34">
                  <c:v>-131.85335485869734</c:v>
                </c:pt>
                <c:pt idx="35">
                  <c:v>-145.0790080010596</c:v>
                </c:pt>
                <c:pt idx="36">
                  <c:v>-158.2225582332671</c:v>
                </c:pt>
                <c:pt idx="37">
                  <c:v>-171.27309190270162</c:v>
                </c:pt>
                <c:pt idx="38">
                  <c:v>-184.2238715373564</c:v>
                </c:pt>
                <c:pt idx="39">
                  <c:v>-197.07071838930653</c:v>
                </c:pt>
                <c:pt idx="40">
                  <c:v>-209.81109372212538</c:v>
                </c:pt>
                <c:pt idx="41">
                  <c:v>-222.44354817153717</c:v>
                </c:pt>
                <c:pt idx="42">
                  <c:v>-234.96737698642673</c:v>
                </c:pt>
                <c:pt idx="43">
                  <c:v>-247.38239621179545</c:v>
                </c:pt>
                <c:pt idx="44">
                  <c:v>-259.68879288141756</c:v>
                </c:pt>
                <c:pt idx="45">
                  <c:v>-271.8870220980613</c:v>
                </c:pt>
                <c:pt idx="46">
                  <c:v>-283.9777347177228</c:v>
                </c:pt>
                <c:pt idx="47">
                  <c:v>-295.9617255345146</c:v>
                </c:pt>
                <c:pt idx="48">
                  <c:v>-307.8398955149201</c:v>
                </c:pt>
                <c:pt idx="49">
                  <c:v>-319.6132238565985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'vary L'!$AI$5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L'!$B$6:$B$55</c:f>
              <c:numCache>
                <c:ptCount val="5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</c:numCache>
            </c:numRef>
          </c:xVal>
          <c:yVal>
            <c:numRef>
              <c:f>'vary L'!$AI$6:$AI$55</c:f>
              <c:numCache>
                <c:ptCount val="50"/>
                <c:pt idx="0">
                  <c:v>722.2467216487557</c:v>
                </c:pt>
                <c:pt idx="1">
                  <c:v>668.157329713574</c:v>
                </c:pt>
                <c:pt idx="2">
                  <c:v>617.4877794673715</c:v>
                </c:pt>
                <c:pt idx="3">
                  <c:v>569.9222031172964</c:v>
                </c:pt>
                <c:pt idx="4">
                  <c:v>525.1821674127202</c:v>
                </c:pt>
                <c:pt idx="5">
                  <c:v>483.02120466090554</c:v>
                </c:pt>
                <c:pt idx="6">
                  <c:v>443.2202458181628</c:v>
                </c:pt>
                <c:pt idx="7">
                  <c:v>405.58377368011634</c:v>
                </c:pt>
                <c:pt idx="8">
                  <c:v>369.93654760978876</c:v>
                </c:pt>
                <c:pt idx="9">
                  <c:v>336.1207731178363</c:v>
                </c:pt>
                <c:pt idx="10">
                  <c:v>303.9935996372394</c:v>
                </c:pt>
                <c:pt idx="11">
                  <c:v>273.4248243863364</c:v>
                </c:pt>
                <c:pt idx="12">
                  <c:v>244.29464887239487</c:v>
                </c:pt>
                <c:pt idx="13">
                  <c:v>216.49125059114624</c:v>
                </c:pt>
                <c:pt idx="14">
                  <c:v>189.90772446962595</c:v>
                </c:pt>
                <c:pt idx="15">
                  <c:v>164.4374070514431</c:v>
                </c:pt>
                <c:pt idx="16">
                  <c:v>139.96501115705036</c:v>
                </c:pt>
                <c:pt idx="17">
                  <c:v>116.34541070584504</c:v>
                </c:pt>
                <c:pt idx="18">
                  <c:v>93.3352818916367</c:v>
                </c:pt>
                <c:pt idx="19">
                  <c:v>70.20629318339455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-49.184677345949105</c:v>
                </c:pt>
                <c:pt idx="28">
                  <c:v>-57.55086094393414</c:v>
                </c:pt>
                <c:pt idx="29">
                  <c:v>-66.7103730960188</c:v>
                </c:pt>
                <c:pt idx="30">
                  <c:v>-75.98845459204469</c:v>
                </c:pt>
                <c:pt idx="31">
                  <c:v>-85.2193720125506</c:v>
                </c:pt>
                <c:pt idx="32">
                  <c:v>-94.33902282913765</c:v>
                </c:pt>
                <c:pt idx="33">
                  <c:v>-103.31829496733118</c:v>
                </c:pt>
                <c:pt idx="34">
                  <c:v>-112.14329833642867</c:v>
                </c:pt>
                <c:pt idx="35">
                  <c:v>-120.80772361349497</c:v>
                </c:pt>
                <c:pt idx="36">
                  <c:v>-129.30937925531296</c:v>
                </c:pt>
                <c:pt idx="37">
                  <c:v>-137.64844315593612</c:v>
                </c:pt>
                <c:pt idx="38">
                  <c:v>-145.82650803376922</c:v>
                </c:pt>
                <c:pt idx="39">
                  <c:v>-153.84602840068695</c:v>
                </c:pt>
                <c:pt idx="40">
                  <c:v>-161.70998513869043</c:v>
                </c:pt>
                <c:pt idx="41">
                  <c:v>-169.4216746171173</c:v>
                </c:pt>
                <c:pt idx="42">
                  <c:v>-176.9845723330252</c:v>
                </c:pt>
                <c:pt idx="43">
                  <c:v>-184.4022428211627</c:v>
                </c:pt>
                <c:pt idx="44">
                  <c:v>-191.67827919352493</c:v>
                </c:pt>
                <c:pt idx="45">
                  <c:v>-198.81626215416034</c:v>
                </c:pt>
                <c:pt idx="46">
                  <c:v>-205.81973210049526</c:v>
                </c:pt>
                <c:pt idx="47">
                  <c:v>-212.69217018359294</c:v>
                </c:pt>
                <c:pt idx="48">
                  <c:v>-219.43698559807595</c:v>
                </c:pt>
                <c:pt idx="49">
                  <c:v>-226.0575072598999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'vary L'!$AJ$5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L'!$B$6:$B$55</c:f>
              <c:numCache>
                <c:ptCount val="5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</c:numCache>
            </c:numRef>
          </c:xVal>
          <c:yVal>
            <c:numRef>
              <c:f>'vary L'!$AJ$6:$AJ$55</c:f>
              <c:numCache>
                <c:ptCount val="50"/>
                <c:pt idx="0">
                  <c:v>574.4992729324927</c:v>
                </c:pt>
                <c:pt idx="1">
                  <c:v>499.82340740609027</c:v>
                </c:pt>
                <c:pt idx="2">
                  <c:v>436.2368119782208</c:v>
                </c:pt>
                <c:pt idx="3">
                  <c:v>381.43461965064705</c:v>
                </c:pt>
                <c:pt idx="4">
                  <c:v>333.70789209350977</c:v>
                </c:pt>
                <c:pt idx="5">
                  <c:v>291.7621955647426</c:v>
                </c:pt>
                <c:pt idx="6">
                  <c:v>254.5983967651401</c:v>
                </c:pt>
                <c:pt idx="7">
                  <c:v>221.43196312007112</c:v>
                </c:pt>
                <c:pt idx="8">
                  <c:v>191.6367046063393</c:v>
                </c:pt>
                <c:pt idx="9">
                  <c:v>164.70417503840372</c:v>
                </c:pt>
                <c:pt idx="10">
                  <c:v>140.2126935804949</c:v>
                </c:pt>
                <c:pt idx="11">
                  <c:v>117.80061899754828</c:v>
                </c:pt>
                <c:pt idx="12">
                  <c:v>97.13531930890761</c:v>
                </c:pt>
                <c:pt idx="13">
                  <c:v>77.84872201524847</c:v>
                </c:pt>
                <c:pt idx="14">
                  <c:v>59.20807368023716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-37.18179788617821</c:v>
                </c:pt>
                <c:pt idx="24">
                  <c:v>-41.60302181436029</c:v>
                </c:pt>
                <c:pt idx="25">
                  <c:v>-47.23446887512009</c:v>
                </c:pt>
                <c:pt idx="26">
                  <c:v>-52.918553563932434</c:v>
                </c:pt>
                <c:pt idx="27">
                  <c:v>-58.50636466940771</c:v>
                </c:pt>
                <c:pt idx="28">
                  <c:v>-63.95075686338039</c:v>
                </c:pt>
                <c:pt idx="29">
                  <c:v>-69.23490687707609</c:v>
                </c:pt>
                <c:pt idx="30">
                  <c:v>-74.35407777742844</c:v>
                </c:pt>
                <c:pt idx="31">
                  <c:v>-79.30908443856114</c:v>
                </c:pt>
                <c:pt idx="32">
                  <c:v>-84.10347756278824</c:v>
                </c:pt>
                <c:pt idx="33">
                  <c:v>-88.74218046338112</c:v>
                </c:pt>
                <c:pt idx="34">
                  <c:v>-93.23077573495974</c:v>
                </c:pt>
                <c:pt idx="35">
                  <c:v>-97.57511195249914</c:v>
                </c:pt>
                <c:pt idx="36">
                  <c:v>-101.78107958750955</c:v>
                </c:pt>
                <c:pt idx="37">
                  <c:v>-105.85448136317</c:v>
                </c:pt>
                <c:pt idx="38">
                  <c:v>-109.8009575353576</c:v>
                </c:pt>
                <c:pt idx="39">
                  <c:v>-113.6259441290975</c:v>
                </c:pt>
                <c:pt idx="40">
                  <c:v>-117.33465139786964</c:v>
                </c:pt>
                <c:pt idx="41">
                  <c:v>-120.932054872863</c:v>
                </c:pt>
                <c:pt idx="42">
                  <c:v>-124.42289429814174</c:v>
                </c:pt>
                <c:pt idx="43">
                  <c:v>-127.8116774871864</c:v>
                </c:pt>
                <c:pt idx="44">
                  <c:v>-131.1026871993234</c:v>
                </c:pt>
                <c:pt idx="45">
                  <c:v>-134.2999898002408</c:v>
                </c:pt>
                <c:pt idx="46">
                  <c:v>-137.4074448963912</c:v>
                </c:pt>
                <c:pt idx="47">
                  <c:v>-140.42871541001225</c:v>
                </c:pt>
                <c:pt idx="48">
                  <c:v>-143.367277744341</c:v>
                </c:pt>
                <c:pt idx="49">
                  <c:v>-146.22643181076646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'vary L'!$AK$5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L'!$B$6:$B$55</c:f>
              <c:numCache>
                <c:ptCount val="5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</c:numCache>
            </c:numRef>
          </c:xVal>
          <c:yVal>
            <c:numRef>
              <c:f>'vary L'!$AK$6:$AK$55</c:f>
              <c:numCache>
                <c:ptCount val="50"/>
                <c:pt idx="0">
                  <c:v>361.49286027845227</c:v>
                </c:pt>
                <c:pt idx="1">
                  <c:v>291.3381488046674</c:v>
                </c:pt>
                <c:pt idx="2">
                  <c:v>236.76818712217081</c:v>
                </c:pt>
                <c:pt idx="3">
                  <c:v>193.07876634660227</c:v>
                </c:pt>
                <c:pt idx="4">
                  <c:v>157.271136176172</c:v>
                </c:pt>
                <c:pt idx="5">
                  <c:v>127.33175896624752</c:v>
                </c:pt>
                <c:pt idx="6">
                  <c:v>101.83332331497054</c:v>
                </c:pt>
                <c:pt idx="7">
                  <c:v>79.6646355500291</c:v>
                </c:pt>
                <c:pt idx="8">
                  <c:v>59.58223452330306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-32.60641392663048</c:v>
                </c:pt>
                <c:pt idx="19">
                  <c:v>-36.48330336770754</c:v>
                </c:pt>
                <c:pt idx="20">
                  <c:v>-40.64067369169738</c:v>
                </c:pt>
                <c:pt idx="21">
                  <c:v>-44.72177737449899</c:v>
                </c:pt>
                <c:pt idx="22">
                  <c:v>-48.657344453958316</c:v>
                </c:pt>
                <c:pt idx="23">
                  <c:v>-52.42882490534847</c:v>
                </c:pt>
                <c:pt idx="24">
                  <c:v>-56.03397282393625</c:v>
                </c:pt>
                <c:pt idx="25">
                  <c:v>-59.47694021937807</c:v>
                </c:pt>
                <c:pt idx="26">
                  <c:v>-62.764543403412716</c:v>
                </c:pt>
                <c:pt idx="27">
                  <c:v>-65.90463372650505</c:v>
                </c:pt>
                <c:pt idx="28">
                  <c:v>-68.90532427020274</c:v>
                </c:pt>
                <c:pt idx="29">
                  <c:v>-71.77460724797851</c:v>
                </c:pt>
                <c:pt idx="30">
                  <c:v>-74.52016436226563</c:v>
                </c:pt>
                <c:pt idx="31">
                  <c:v>-77.14927771407524</c:v>
                </c:pt>
                <c:pt idx="32">
                  <c:v>-79.66879493147391</c:v>
                </c:pt>
                <c:pt idx="33">
                  <c:v>-82.08512401177147</c:v>
                </c:pt>
                <c:pt idx="34">
                  <c:v>-84.40424438728893</c:v>
                </c:pt>
                <c:pt idx="35">
                  <c:v>-86.63172656920415</c:v>
                </c:pt>
                <c:pt idx="36">
                  <c:v>-88.77275595265704</c:v>
                </c:pt>
                <c:pt idx="37">
                  <c:v>-90.83215820823966</c:v>
                </c:pt>
                <c:pt idx="38">
                  <c:v>-92.81442476269349</c:v>
                </c:pt>
                <c:pt idx="39">
                  <c:v>-94.72373751428115</c:v>
                </c:pt>
                <c:pt idx="40">
                  <c:v>-96.56399231650289</c:v>
                </c:pt>
                <c:pt idx="41">
                  <c:v>-98.3388209998677</c:v>
                </c:pt>
                <c:pt idx="42">
                  <c:v>-100.05161184482799</c:v>
                </c:pt>
                <c:pt idx="43">
                  <c:v>-101.70552850518342</c:v>
                </c:pt>
                <c:pt idx="44">
                  <c:v>-103.30352743179718</c:v>
                </c:pt>
                <c:pt idx="45">
                  <c:v>-104.84837387464646</c:v>
                </c:pt>
                <c:pt idx="46">
                  <c:v>-106.34265655538297</c:v>
                </c:pt>
                <c:pt idx="47">
                  <c:v>-107.7888011079931</c:v>
                </c:pt>
                <c:pt idx="48">
                  <c:v>-109.1890823851792</c:v>
                </c:pt>
                <c:pt idx="49">
                  <c:v>-110.54563572490926</c:v>
                </c:pt>
              </c:numCache>
            </c:numRef>
          </c:yVal>
          <c:smooth val="1"/>
        </c:ser>
        <c:axId val="4750000"/>
        <c:axId val="42750001"/>
      </c:scatterChart>
      <c:valAx>
        <c:axId val="4750000"/>
        <c:scaling>
          <c:orientation val="minMax"/>
          <c:max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L (uH)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2750001"/>
        <c:crosses val="autoZero"/>
        <c:crossBetween val="midCat"/>
        <c:dispUnits/>
      </c:valAx>
      <c:valAx>
        <c:axId val="4275000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C2 (pF)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750000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625"/>
          <c:y val="0.1595"/>
          <c:w val="0.07475"/>
          <c:h val="0.29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945"/>
          <c:h val="0.946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'vary R'!$Y$5</c:f>
              <c:strCache>
                <c:ptCount val="1"/>
                <c:pt idx="0">
                  <c:v>C1(A)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R'!$A$6:$A$36</c:f>
              <c:numCache>
                <c:ptCount val="31"/>
                <c:pt idx="0">
                  <c:v>0.01</c:v>
                </c:pt>
                <c:pt idx="1">
                  <c:v>0.0125892541179417</c:v>
                </c:pt>
                <c:pt idx="2">
                  <c:v>0.015848931924611204</c:v>
                </c:pt>
                <c:pt idx="3">
                  <c:v>0.019952623149688927</c:v>
                </c:pt>
                <c:pt idx="4">
                  <c:v>0.02511886431509602</c:v>
                </c:pt>
                <c:pt idx="5">
                  <c:v>0.03162277660168414</c:v>
                </c:pt>
                <c:pt idx="6">
                  <c:v>0.03981071705535025</c:v>
                </c:pt>
                <c:pt idx="7">
                  <c:v>0.050118723362728</c:v>
                </c:pt>
                <c:pt idx="8">
                  <c:v>0.06309573444802043</c:v>
                </c:pt>
                <c:pt idx="9">
                  <c:v>0.0794328234724297</c:v>
                </c:pt>
                <c:pt idx="10">
                  <c:v>0.10000000000000217</c:v>
                </c:pt>
                <c:pt idx="11">
                  <c:v>0.12589254117941973</c:v>
                </c:pt>
                <c:pt idx="12">
                  <c:v>0.15848931924611548</c:v>
                </c:pt>
                <c:pt idx="13">
                  <c:v>0.19952623149689358</c:v>
                </c:pt>
                <c:pt idx="14">
                  <c:v>0.2511886431509656</c:v>
                </c:pt>
                <c:pt idx="15">
                  <c:v>0.3162277660168482</c:v>
                </c:pt>
                <c:pt idx="16">
                  <c:v>0.3981071705535111</c:v>
                </c:pt>
                <c:pt idx="17">
                  <c:v>0.5011872336272908</c:v>
                </c:pt>
                <c:pt idx="18">
                  <c:v>0.6309573444802179</c:v>
                </c:pt>
                <c:pt idx="19">
                  <c:v>0.7943282347243142</c:v>
                </c:pt>
                <c:pt idx="20">
                  <c:v>1.0000000000000433</c:v>
                </c:pt>
                <c:pt idx="21">
                  <c:v>1.2589254117942243</c:v>
                </c:pt>
                <c:pt idx="22">
                  <c:v>1.5848931924611889</c:v>
                </c:pt>
                <c:pt idx="23">
                  <c:v>1.9952623149689788</c:v>
                </c:pt>
                <c:pt idx="24">
                  <c:v>2.5118864315097102</c:v>
                </c:pt>
                <c:pt idx="25">
                  <c:v>3.16227766016855</c:v>
                </c:pt>
                <c:pt idx="26">
                  <c:v>3.981071705535196</c:v>
                </c:pt>
                <c:pt idx="27">
                  <c:v>5.011872336273015</c:v>
                </c:pt>
                <c:pt idx="28">
                  <c:v>6.309573444802314</c:v>
                </c:pt>
                <c:pt idx="29">
                  <c:v>7.943282347243313</c:v>
                </c:pt>
                <c:pt idx="30">
                  <c:v>10.000000000000648</c:v>
                </c:pt>
              </c:numCache>
            </c:numRef>
          </c:xVal>
          <c:yVal>
            <c:numRef>
              <c:f>'vary R'!$Y$6:$Y$36</c:f>
              <c:numCache>
                <c:ptCount val="31"/>
                <c:pt idx="0">
                  <c:v>3.5169635633137517</c:v>
                </c:pt>
                <c:pt idx="1">
                  <c:v>3.946212700780609</c:v>
                </c:pt>
                <c:pt idx="2">
                  <c:v>4.427885480115211</c:v>
                </c:pt>
                <c:pt idx="3">
                  <c:v>4.9683980890731485</c:v>
                </c:pt>
                <c:pt idx="4">
                  <c:v>5.574957677729399</c:v>
                </c:pt>
                <c:pt idx="5">
                  <c:v>6.255662206781118</c:v>
                </c:pt>
                <c:pt idx="6">
                  <c:v>7.019613861410561</c:v>
                </c:pt>
                <c:pt idx="7">
                  <c:v>7.8770482607607315</c:v>
                </c:pt>
                <c:pt idx="8">
                  <c:v>8.839482205895315</c:v>
                </c:pt>
                <c:pt idx="9">
                  <c:v>9.919883386617835</c:v>
                </c:pt>
                <c:pt idx="10">
                  <c:v>11.132866374140578</c:v>
                </c:pt>
                <c:pt idx="11">
                  <c:v>12.494920454651412</c:v>
                </c:pt>
                <c:pt idx="12">
                  <c:v>14.024676541625587</c:v>
                </c:pt>
                <c:pt idx="13">
                  <c:v>15.743222736330372</c:v>
                </c:pt>
                <c:pt idx="14">
                  <c:v>17.674481371579372</c:v>
                </c:pt>
                <c:pt idx="15">
                  <c:v>19.845664997170104</c:v>
                </c:pt>
                <c:pt idx="16">
                  <c:v>22.28783538419766</c:v>
                </c:pt>
                <c:pt idx="17">
                  <c:v>25.036599213044415</c:v>
                </c:pt>
                <c:pt idx="18">
                  <c:v>28.1329881776271</c:v>
                </c:pt>
                <c:pt idx="19">
                  <c:v>31.62459217813439</c:v>
                </c:pt>
                <c:pt idx="20">
                  <c:v>35.567045953959905</c:v>
                </c:pt>
                <c:pt idx="21">
                  <c:v>40.026018338077584</c:v>
                </c:pt>
                <c:pt idx="22">
                  <c:v>45.0799302124407</c:v>
                </c:pt>
                <c:pt idx="23">
                  <c:v>50.8237513879506</c:v>
                </c:pt>
                <c:pt idx="24">
                  <c:v>57.37443287812082</c:v>
                </c:pt>
                <c:pt idx="25">
                  <c:v>64.87888522836265</c:v>
                </c:pt>
                <c:pt idx="26">
                  <c:v>73.52604564906383</c:v>
                </c:pt>
                <c:pt idx="27">
                  <c:v>83.56575630948564</c:v>
                </c:pt>
                <c:pt idx="28">
                  <c:v>95.33949629793923</c:v>
                </c:pt>
                <c:pt idx="29">
                  <c:v>109.33286761497533</c:v>
                </c:pt>
                <c:pt idx="30">
                  <c:v>126.27070736561548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'vary R'!$Z$5</c:f>
              <c:strCache>
                <c:ptCount val="1"/>
                <c:pt idx="0">
                  <c:v>C2(A)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'vary R'!$A$6:$A$36</c:f>
              <c:numCache>
                <c:ptCount val="31"/>
                <c:pt idx="0">
                  <c:v>0.01</c:v>
                </c:pt>
                <c:pt idx="1">
                  <c:v>0.0125892541179417</c:v>
                </c:pt>
                <c:pt idx="2">
                  <c:v>0.015848931924611204</c:v>
                </c:pt>
                <c:pt idx="3">
                  <c:v>0.019952623149688927</c:v>
                </c:pt>
                <c:pt idx="4">
                  <c:v>0.02511886431509602</c:v>
                </c:pt>
                <c:pt idx="5">
                  <c:v>0.03162277660168414</c:v>
                </c:pt>
                <c:pt idx="6">
                  <c:v>0.03981071705535025</c:v>
                </c:pt>
                <c:pt idx="7">
                  <c:v>0.050118723362728</c:v>
                </c:pt>
                <c:pt idx="8">
                  <c:v>0.06309573444802043</c:v>
                </c:pt>
                <c:pt idx="9">
                  <c:v>0.0794328234724297</c:v>
                </c:pt>
                <c:pt idx="10">
                  <c:v>0.10000000000000217</c:v>
                </c:pt>
                <c:pt idx="11">
                  <c:v>0.12589254117941973</c:v>
                </c:pt>
                <c:pt idx="12">
                  <c:v>0.15848931924611548</c:v>
                </c:pt>
                <c:pt idx="13">
                  <c:v>0.19952623149689358</c:v>
                </c:pt>
                <c:pt idx="14">
                  <c:v>0.2511886431509656</c:v>
                </c:pt>
                <c:pt idx="15">
                  <c:v>0.3162277660168482</c:v>
                </c:pt>
                <c:pt idx="16">
                  <c:v>0.3981071705535111</c:v>
                </c:pt>
                <c:pt idx="17">
                  <c:v>0.5011872336272908</c:v>
                </c:pt>
                <c:pt idx="18">
                  <c:v>0.6309573444802179</c:v>
                </c:pt>
                <c:pt idx="19">
                  <c:v>0.7943282347243142</c:v>
                </c:pt>
                <c:pt idx="20">
                  <c:v>1.0000000000000433</c:v>
                </c:pt>
                <c:pt idx="21">
                  <c:v>1.2589254117942243</c:v>
                </c:pt>
                <c:pt idx="22">
                  <c:v>1.5848931924611889</c:v>
                </c:pt>
                <c:pt idx="23">
                  <c:v>1.9952623149689788</c:v>
                </c:pt>
                <c:pt idx="24">
                  <c:v>2.5118864315097102</c:v>
                </c:pt>
                <c:pt idx="25">
                  <c:v>3.16227766016855</c:v>
                </c:pt>
                <c:pt idx="26">
                  <c:v>3.981071705535196</c:v>
                </c:pt>
                <c:pt idx="27">
                  <c:v>5.011872336273015</c:v>
                </c:pt>
                <c:pt idx="28">
                  <c:v>6.309573444802314</c:v>
                </c:pt>
                <c:pt idx="29">
                  <c:v>7.943282347243313</c:v>
                </c:pt>
                <c:pt idx="30">
                  <c:v>10.000000000000648</c:v>
                </c:pt>
              </c:numCache>
            </c:numRef>
          </c:xVal>
          <c:yVal>
            <c:numRef>
              <c:f>'vary R'!$Z$6:$Z$36</c:f>
              <c:numCache>
                <c:ptCount val="31"/>
                <c:pt idx="0">
                  <c:v>243.46729758615402</c:v>
                </c:pt>
                <c:pt idx="1">
                  <c:v>243.0383741784965</c:v>
                </c:pt>
                <c:pt idx="2">
                  <c:v>242.55716154619748</c:v>
                </c:pt>
                <c:pt idx="3">
                  <c:v>242.0172989827819</c:v>
                </c:pt>
                <c:pt idx="4">
                  <c:v>241.41165772840998</c:v>
                </c:pt>
                <c:pt idx="5">
                  <c:v>240.7322505875378</c:v>
                </c:pt>
                <c:pt idx="6">
                  <c:v>239.97013189726462</c:v>
                </c:pt>
                <c:pt idx="7">
                  <c:v>239.11528724027062</c:v>
                </c:pt>
                <c:pt idx="8">
                  <c:v>238.1565124596706</c:v>
                </c:pt>
                <c:pt idx="9">
                  <c:v>237.08128181564808</c:v>
                </c:pt>
                <c:pt idx="10">
                  <c:v>235.87560558170426</c:v>
                </c:pt>
                <c:pt idx="11">
                  <c:v>234.523878092935</c:v>
                </c:pt>
                <c:pt idx="12">
                  <c:v>233.00871834678276</c:v>
                </c:pt>
                <c:pt idx="13">
                  <c:v>231.3108068867656</c:v>
                </c:pt>
                <c:pt idx="14">
                  <c:v>229.4087251153126</c:v>
                </c:pt>
                <c:pt idx="15">
                  <c:v>227.27880673612646</c:v>
                </c:pt>
                <c:pt idx="16">
                  <c:v>224.8950162336246</c:v>
                </c:pt>
                <c:pt idx="17">
                  <c:v>222.2288769099656</c:v>
                </c:pt>
                <c:pt idx="18">
                  <c:v>219.24948212989676</c:v>
                </c:pt>
                <c:pt idx="19">
                  <c:v>215.92363972429683</c:v>
                </c:pt>
                <c:pt idx="20">
                  <c:v>212.21622346608774</c:v>
                </c:pt>
                <c:pt idx="21">
                  <c:v>208.09084096206112</c:v>
                </c:pt>
                <c:pt idx="22">
                  <c:v>203.51098011263025</c:v>
                </c:pt>
                <c:pt idx="23">
                  <c:v>198.44187585560977</c:v>
                </c:pt>
                <c:pt idx="24">
                  <c:v>192.85346048131</c:v>
                </c:pt>
                <c:pt idx="25">
                  <c:v>186.72494994953365</c:v>
                </c:pt>
                <c:pt idx="26">
                  <c:v>180.05191978538923</c:v>
                </c:pt>
                <c:pt idx="27">
                  <c:v>172.85721791881107</c:v>
                </c:pt>
                <c:pt idx="28">
                  <c:v>165.20790242349224</c:v>
                </c:pt>
                <c:pt idx="29">
                  <c:v>157.24189325678893</c:v>
                </c:pt>
                <c:pt idx="30">
                  <c:v>149.21087774835473</c:v>
                </c:pt>
              </c:numCache>
            </c:numRef>
          </c:yVal>
          <c:smooth val="1"/>
        </c:ser>
        <c:axId val="49205690"/>
        <c:axId val="40198027"/>
      </c:scatterChart>
      <c:valAx>
        <c:axId val="4920569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0198027"/>
        <c:crosses val="autoZero"/>
        <c:crossBetween val="midCat"/>
        <c:dispUnits/>
      </c:valAx>
      <c:valAx>
        <c:axId val="4019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Capacitance (pF)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9205690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125"/>
          <c:y val="0.10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6" header="0.5" footer="0.5"/>
  <pageSetup horizontalDpi="300" verticalDpi="300" orientation="portrait"/>
  <headerFooter>
    <oddFooter>&amp;C&amp;F  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6" header="0.5" footer="0.5"/>
  <pageSetup horizontalDpi="300" verticalDpi="300" orientation="portrait"/>
  <headerFooter>
    <oddFooter>&amp;C&amp;F  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6" header="0.5" footer="0.5"/>
  <pageSetup horizontalDpi="300" verticalDpi="300" orientation="portrait"/>
  <headerFooter>
    <oddFooter>&amp;C&amp;F  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6" header="0.5" footer="0.5"/>
  <pageSetup horizontalDpi="300" verticalDpi="300" orientation="portrait"/>
  <headerFooter>
    <oddFooter>&amp;C&amp;F  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6" header="0.5" footer="0.5"/>
  <pageSetup horizontalDpi="300" verticalDpi="300" orientation="portrait"/>
  <headerFooter>
    <oddFooter>&amp;C&amp;F  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6" header="0.5" footer="0.5"/>
  <pageSetup horizontalDpi="300" verticalDpi="300" orientation="portrait"/>
  <headerFooter>
    <oddFooter>&amp;C&amp;F  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1" right="1" top="1" bottom="6" header="0.5" footer="0.5"/>
  <pageSetup horizontalDpi="300" verticalDpi="300" orientation="portrait"/>
  <headerFooter>
    <oddFooter>&amp;C&amp;F  &amp;A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11</xdr:col>
      <xdr:colOff>9525</xdr:colOff>
      <xdr:row>24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0"/>
          <a:ext cx="6010275" cy="2962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74</xdr:row>
      <xdr:rowOff>0</xdr:rowOff>
    </xdr:from>
    <xdr:to>
      <xdr:col>12</xdr:col>
      <xdr:colOff>152400</xdr:colOff>
      <xdr:row>100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0658475"/>
          <a:ext cx="6648450" cy="3810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28</xdr:row>
      <xdr:rowOff>76200</xdr:rowOff>
    </xdr:from>
    <xdr:to>
      <xdr:col>12</xdr:col>
      <xdr:colOff>66675</xdr:colOff>
      <xdr:row>71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4162425"/>
          <a:ext cx="6400800" cy="6134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53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53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53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53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53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</cdr:x>
      <cdr:y>0.089</cdr:y>
    </cdr:from>
    <cdr:to>
      <cdr:x>0.53375</cdr:x>
      <cdr:y>0.1335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43815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53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0.08875</cdr:y>
    </cdr:from>
    <cdr:to>
      <cdr:x>0.82225</cdr:x>
      <cdr:y>0.1575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57900" y="428625"/>
          <a:ext cx="3143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53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7:H37"/>
  <sheetViews>
    <sheetView workbookViewId="0" topLeftCell="A1">
      <selection activeCell="A3" sqref="A3"/>
    </sheetView>
  </sheetViews>
  <sheetFormatPr defaultColWidth="9.33203125" defaultRowHeight="11.25"/>
  <cols>
    <col min="5" max="5" width="21" style="0" bestFit="1" customWidth="1"/>
  </cols>
  <sheetData>
    <row r="27" ht="18">
      <c r="G27" s="50" t="s">
        <v>36</v>
      </c>
    </row>
    <row r="32" ht="11.25">
      <c r="H32" s="46"/>
    </row>
    <row r="36" ht="11.25">
      <c r="E36" s="51"/>
    </row>
    <row r="37" ht="11.25">
      <c r="E37" s="5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2"/>
  <sheetViews>
    <sheetView tabSelected="1" workbookViewId="0" topLeftCell="A1">
      <selection activeCell="C6" sqref="C6"/>
    </sheetView>
  </sheetViews>
  <sheetFormatPr defaultColWidth="9.33203125" defaultRowHeight="11.25"/>
  <cols>
    <col min="1" max="1" width="7.5" style="0" customWidth="1"/>
    <col min="2" max="2" width="6" style="0" customWidth="1"/>
    <col min="3" max="3" width="3.5" style="9" customWidth="1"/>
    <col min="4" max="4" width="5" style="0" customWidth="1"/>
    <col min="5" max="5" width="5.66015625" style="0" customWidth="1"/>
    <col min="6" max="6" width="4.66015625" style="0" customWidth="1"/>
    <col min="7" max="7" width="5.66015625" style="0" customWidth="1"/>
    <col min="8" max="8" width="4.66015625" style="0" customWidth="1"/>
    <col min="9" max="9" width="5.66015625" style="0" customWidth="1"/>
    <col min="10" max="10" width="4.66015625" style="0" customWidth="1"/>
    <col min="11" max="11" width="6.16015625" style="0" customWidth="1"/>
    <col min="12" max="12" width="7.33203125" style="0" customWidth="1"/>
    <col min="13" max="13" width="7.66015625" style="0" bestFit="1" customWidth="1"/>
    <col min="14" max="14" width="6.66015625" style="0" customWidth="1"/>
    <col min="15" max="15" width="7.33203125" style="0" customWidth="1"/>
    <col min="16" max="16" width="7.66015625" style="0" customWidth="1"/>
    <col min="17" max="17" width="5.66015625" style="0" customWidth="1"/>
    <col min="18" max="18" width="6.66015625" style="0" customWidth="1"/>
    <col min="19" max="23" width="6.16015625" style="0" customWidth="1"/>
    <col min="24" max="24" width="6.83203125" style="0" customWidth="1"/>
    <col min="25" max="25" width="6.16015625" style="0" customWidth="1"/>
    <col min="26" max="16384" width="5.83203125" style="0" customWidth="1"/>
  </cols>
  <sheetData>
    <row r="1" spans="1:23" s="1" customFormat="1" ht="18">
      <c r="A1" s="22" t="s">
        <v>24</v>
      </c>
      <c r="C1" s="12"/>
      <c r="K1" s="17" t="s">
        <v>0</v>
      </c>
      <c r="L1" t="s">
        <v>39</v>
      </c>
      <c r="M1" s="3" t="s">
        <v>1</v>
      </c>
      <c r="N1" s="3"/>
      <c r="O1" t="s">
        <v>40</v>
      </c>
      <c r="P1" s="3" t="s">
        <v>1</v>
      </c>
      <c r="Q1"/>
      <c r="S1" s="27" t="s">
        <v>23</v>
      </c>
      <c r="T1" s="28">
        <v>0.694</v>
      </c>
      <c r="U1" s="28">
        <v>0.965</v>
      </c>
      <c r="V1" s="28">
        <f>30.8/12/2.54</f>
        <v>1.010498687664042</v>
      </c>
      <c r="W1" s="29" t="s">
        <v>2</v>
      </c>
    </row>
    <row r="2" spans="1:22" s="2" customFormat="1" ht="12" thickBot="1">
      <c r="A2" s="23" t="s">
        <v>22</v>
      </c>
      <c r="B2" s="24">
        <v>50</v>
      </c>
      <c r="C2" s="31"/>
      <c r="D2" s="25" t="s">
        <v>3</v>
      </c>
      <c r="E2" s="26">
        <v>13.56</v>
      </c>
      <c r="F2" s="15"/>
      <c r="G2" s="34" t="s">
        <v>27</v>
      </c>
      <c r="H2" s="32">
        <v>8</v>
      </c>
      <c r="K2" s="19">
        <f>f*1000000*2*PI()</f>
        <v>85199992.76535518</v>
      </c>
      <c r="L2" s="67">
        <f>w*Ro*Ca/1000000000000</f>
        <v>0.0029564397489578245</v>
      </c>
      <c r="M2" s="67">
        <f>2*PI()/$L$2</f>
        <v>2125.2539678491585</v>
      </c>
      <c r="N2" s="19"/>
      <c r="O2" s="67">
        <f>w*Ro*Cb/1000000000000</f>
        <v>0.004110899650928388</v>
      </c>
      <c r="P2" s="67">
        <f>2*PI()/$O$2</f>
        <v>1528.420988277011</v>
      </c>
      <c r="Q2"/>
      <c r="T2" t="s">
        <v>41</v>
      </c>
      <c r="U2" s="2" t="s">
        <v>37</v>
      </c>
      <c r="V2" s="2" t="s">
        <v>38</v>
      </c>
    </row>
    <row r="3" spans="2:26" s="2" customFormat="1" ht="12" thickBot="1">
      <c r="B3" s="80" t="s">
        <v>32</v>
      </c>
      <c r="C3" s="81"/>
      <c r="D3" s="81"/>
      <c r="E3" s="81"/>
      <c r="F3" s="81"/>
      <c r="G3" s="81"/>
      <c r="H3" s="81"/>
      <c r="I3" s="82"/>
      <c r="J3" s="16"/>
      <c r="K3" s="16"/>
      <c r="L3" s="16"/>
      <c r="M3" s="16"/>
      <c r="N3" s="16"/>
      <c r="O3" s="16"/>
      <c r="P3" s="16"/>
      <c r="Q3" s="13"/>
      <c r="R3" s="14"/>
      <c r="S3"/>
      <c r="T3"/>
      <c r="U3"/>
      <c r="V3"/>
      <c r="W3" s="11" t="s">
        <v>4</v>
      </c>
      <c r="X3" s="7"/>
      <c r="Y3" s="7"/>
      <c r="Z3" s="7"/>
    </row>
    <row r="4" spans="1:26" s="2" customFormat="1" ht="11.25">
      <c r="A4" s="30"/>
      <c r="B4" s="79"/>
      <c r="C4" s="79"/>
      <c r="D4" s="79"/>
      <c r="E4" s="79"/>
      <c r="F4" s="79"/>
      <c r="G4" s="79"/>
      <c r="H4" s="16"/>
      <c r="I4" s="16"/>
      <c r="J4" s="16"/>
      <c r="K4" s="16"/>
      <c r="L4" s="4" t="s">
        <v>30</v>
      </c>
      <c r="M4" s="16"/>
      <c r="N4" s="16"/>
      <c r="O4" s="16"/>
      <c r="P4" s="16"/>
      <c r="Q4" s="13"/>
      <c r="R4" s="14"/>
      <c r="S4" s="6" t="s">
        <v>5</v>
      </c>
      <c r="T4" s="7"/>
      <c r="U4" s="7" t="s">
        <v>6</v>
      </c>
      <c r="V4" s="7"/>
      <c r="W4" s="52" t="s">
        <v>5</v>
      </c>
      <c r="X4" s="53"/>
      <c r="Y4" s="7" t="s">
        <v>6</v>
      </c>
      <c r="Z4" s="7"/>
    </row>
    <row r="5" spans="1:26" s="4" customFormat="1" ht="11.25">
      <c r="A5" s="4" t="s">
        <v>7</v>
      </c>
      <c r="B5" s="4" t="s">
        <v>8</v>
      </c>
      <c r="C5" s="33" t="s">
        <v>31</v>
      </c>
      <c r="D5" s="5" t="s">
        <v>9</v>
      </c>
      <c r="E5" s="5" t="s">
        <v>10</v>
      </c>
      <c r="F5" s="5" t="s">
        <v>33</v>
      </c>
      <c r="G5" s="5" t="s">
        <v>11</v>
      </c>
      <c r="H5" s="4" t="s">
        <v>12</v>
      </c>
      <c r="I5" s="4" t="s">
        <v>13</v>
      </c>
      <c r="J5" s="4" t="s">
        <v>25</v>
      </c>
      <c r="K5" s="4" t="s">
        <v>26</v>
      </c>
      <c r="M5" s="4" t="s">
        <v>34</v>
      </c>
      <c r="N5" s="5" t="s">
        <v>11</v>
      </c>
      <c r="O5" s="4" t="s">
        <v>28</v>
      </c>
      <c r="P5" s="4" t="s">
        <v>29</v>
      </c>
      <c r="Q5" s="5" t="s">
        <v>14</v>
      </c>
      <c r="R5" s="5" t="s">
        <v>15</v>
      </c>
      <c r="S5" s="4" t="s">
        <v>16</v>
      </c>
      <c r="T5" s="4" t="s">
        <v>17</v>
      </c>
      <c r="U5" s="4" t="s">
        <v>16</v>
      </c>
      <c r="V5" s="4" t="s">
        <v>17</v>
      </c>
      <c r="W5" s="54" t="s">
        <v>18</v>
      </c>
      <c r="X5" s="55" t="s">
        <v>19</v>
      </c>
      <c r="Y5" s="4" t="s">
        <v>20</v>
      </c>
      <c r="Z5" s="4" t="s">
        <v>21</v>
      </c>
    </row>
    <row r="6" spans="1:26" ht="11.25">
      <c r="A6" s="20">
        <v>3</v>
      </c>
      <c r="B6" s="20">
        <v>0.8</v>
      </c>
      <c r="C6" s="21">
        <v>90</v>
      </c>
      <c r="D6">
        <f>A6/Ro</f>
        <v>0.06</v>
      </c>
      <c r="E6" s="10">
        <f>w*B6/Ro/1000000</f>
        <v>1.363199884245683</v>
      </c>
      <c r="F6">
        <f aca="true" t="shared" si="0" ref="F6:F33">kb*C6</f>
        <v>0.3699809685835549</v>
      </c>
      <c r="G6">
        <f>(COS(F6)-E6*SIN(F6))^2+(D6*SIN(F6))^2</f>
        <v>0.193546849726348</v>
      </c>
      <c r="H6" s="18">
        <f>D6/G6</f>
        <v>0.3100024623745248</v>
      </c>
      <c r="I6" s="18">
        <f>((1-(D6^2+E6^2))*SIN(F6)*COS(F6)+E6*((COS(F6))^2-(SIN(F6))^2))/G6</f>
        <v>3.700077188540691</v>
      </c>
      <c r="J6" s="18">
        <f aca="true" t="shared" si="1" ref="J6:J32">H6/N</f>
        <v>0.0387503077968156</v>
      </c>
      <c r="K6" s="18">
        <f>I6/$H$2</f>
        <v>0.46250964856758636</v>
      </c>
      <c r="L6" s="35">
        <v>30</v>
      </c>
      <c r="M6" s="10">
        <f aca="true" t="shared" si="2" ref="M6:M33">ka*L6</f>
        <v>0.08869319246873474</v>
      </c>
      <c r="N6" s="18">
        <f aca="true" t="shared" si="3" ref="N6:N32">(COS(M6)-K6*SIN(M6))^2+(J6*SIN(M6))^2</f>
        <v>0.912230924997238</v>
      </c>
      <c r="O6">
        <f aca="true" t="shared" si="4" ref="O6:O32">J6/N6</f>
        <v>0.04247861669119902</v>
      </c>
      <c r="P6">
        <f aca="true" t="shared" si="5" ref="P6:P32">((1-(K6^2+J6^2))*SIN(M6)*COS(M6)+K6*((COS(M6))^2-(SIN(M6))^2))/N6</f>
        <v>0.5749365374769129</v>
      </c>
      <c r="Q6" s="9">
        <f aca="true" t="shared" si="6" ref="Q6:Q32">O6^2+P6^2</f>
        <v>0.33235645500193944</v>
      </c>
      <c r="R6">
        <f aca="true" t="shared" si="7" ref="R6:R32">SQRT(O6*(Q6-O6))</f>
        <v>0.11096670483021161</v>
      </c>
      <c r="S6" s="10">
        <f aca="true" t="shared" si="8" ref="S6:S32">SQRT(1-(1-2*O6)^2)/2/O6</f>
        <v>4.747763287502411</v>
      </c>
      <c r="T6">
        <f aca="true" t="shared" si="9" ref="T6:T32">1/(P6-(1-O6)/S6)</f>
        <v>2.679111169149698</v>
      </c>
      <c r="U6">
        <f aca="true" t="shared" si="10" ref="U6:U32">O6/R6</f>
        <v>0.38280506532292613</v>
      </c>
      <c r="V6">
        <f aca="true" t="shared" si="11" ref="V6:V32">(P6-R6)/Q6</f>
        <v>1.3960006663447948</v>
      </c>
      <c r="W6" s="56">
        <f aca="true" t="shared" si="12" ref="W6:W22">S6/w/Ro*1000000000000</f>
        <v>1114.4985189325018</v>
      </c>
      <c r="X6" s="57">
        <f aca="true" t="shared" si="13" ref="X6:Z21">T6/w/Ro*1000000000000</f>
        <v>628.899388883306</v>
      </c>
      <c r="Y6" s="9">
        <f t="shared" si="13"/>
        <v>89.86035160289026</v>
      </c>
      <c r="Z6" s="9">
        <f t="shared" si="13"/>
        <v>327.6997147615837</v>
      </c>
    </row>
    <row r="7" spans="1:26" ht="11.25">
      <c r="A7">
        <f aca="true" t="shared" si="14" ref="A7:A33">$A$6</f>
        <v>3</v>
      </c>
      <c r="B7">
        <f aca="true" t="shared" si="15" ref="B7:B33">$B$6</f>
        <v>0.8</v>
      </c>
      <c r="C7" s="8">
        <f aca="true" t="shared" si="16" ref="C7:C33">$C$6</f>
        <v>90</v>
      </c>
      <c r="D7">
        <f aca="true" t="shared" si="17" ref="D7:D22">A7/Ro</f>
        <v>0.06</v>
      </c>
      <c r="E7" s="10">
        <f aca="true" t="shared" si="18" ref="E7:E22">w*B7/Ro/1000000</f>
        <v>1.363199884245683</v>
      </c>
      <c r="F7">
        <f t="shared" si="0"/>
        <v>0.3699809685835549</v>
      </c>
      <c r="G7">
        <f aca="true" t="shared" si="19" ref="G7:G22">(COS(F7)-E7*SIN(F7))^2+(D7*SIN(F7))^2</f>
        <v>0.193546849726348</v>
      </c>
      <c r="H7" s="18">
        <f aca="true" t="shared" si="20" ref="H7:H22">D7/G7</f>
        <v>0.3100024623745248</v>
      </c>
      <c r="I7" s="18">
        <f aca="true" t="shared" si="21" ref="I7:I22">((1-(D7^2+E7^2))*SIN(F7)*COS(F7)+E7*((COS(F7))^2-(SIN(F7))^2))/G7</f>
        <v>3.700077188540691</v>
      </c>
      <c r="J7" s="18">
        <f t="shared" si="1"/>
        <v>0.0387503077968156</v>
      </c>
      <c r="K7" s="18">
        <f aca="true" t="shared" si="22" ref="K7:K32">I7/$H$2</f>
        <v>0.46250964856758636</v>
      </c>
      <c r="L7" s="35">
        <v>40</v>
      </c>
      <c r="M7" s="10">
        <f t="shared" si="2"/>
        <v>0.11825758995831298</v>
      </c>
      <c r="N7" s="18">
        <f t="shared" si="3"/>
        <v>0.880705241174534</v>
      </c>
      <c r="O7">
        <f t="shared" si="4"/>
        <v>0.043999179277208644</v>
      </c>
      <c r="P7">
        <f t="shared" si="5"/>
        <v>0.6149093403719647</v>
      </c>
      <c r="Q7" s="9">
        <f t="shared" si="6"/>
        <v>0.38004942465375263</v>
      </c>
      <c r="R7">
        <f t="shared" si="7"/>
        <v>0.12159743004057492</v>
      </c>
      <c r="S7" s="10">
        <f t="shared" si="8"/>
        <v>4.661297744431475</v>
      </c>
      <c r="T7">
        <f t="shared" si="9"/>
        <v>2.440119079737142</v>
      </c>
      <c r="U7">
        <f t="shared" si="10"/>
        <v>0.3618430032816227</v>
      </c>
      <c r="V7">
        <f t="shared" si="11"/>
        <v>1.2980204108474203</v>
      </c>
      <c r="W7" s="56">
        <f t="shared" si="12"/>
        <v>1094.2014413707545</v>
      </c>
      <c r="X7" s="57">
        <f t="shared" si="13"/>
        <v>572.79795467996</v>
      </c>
      <c r="Y7" s="9">
        <f t="shared" si="13"/>
        <v>84.93967934437634</v>
      </c>
      <c r="Z7" s="9">
        <f t="shared" si="13"/>
        <v>304.69965283265464</v>
      </c>
    </row>
    <row r="8" spans="1:26" ht="11.25">
      <c r="A8">
        <f t="shared" si="14"/>
        <v>3</v>
      </c>
      <c r="B8">
        <f t="shared" si="15"/>
        <v>0.8</v>
      </c>
      <c r="C8" s="8">
        <f t="shared" si="16"/>
        <v>90</v>
      </c>
      <c r="D8">
        <f t="shared" si="17"/>
        <v>0.06</v>
      </c>
      <c r="E8" s="10">
        <f t="shared" si="18"/>
        <v>1.363199884245683</v>
      </c>
      <c r="F8">
        <f t="shared" si="0"/>
        <v>0.3699809685835549</v>
      </c>
      <c r="G8">
        <f t="shared" si="19"/>
        <v>0.193546849726348</v>
      </c>
      <c r="H8" s="18">
        <f t="shared" si="20"/>
        <v>0.3100024623745248</v>
      </c>
      <c r="I8" s="18">
        <f t="shared" si="21"/>
        <v>3.700077188540691</v>
      </c>
      <c r="J8" s="18">
        <f t="shared" si="1"/>
        <v>0.0387503077968156</v>
      </c>
      <c r="K8" s="18">
        <f t="shared" si="22"/>
        <v>0.46250964856758636</v>
      </c>
      <c r="L8" s="35">
        <v>50</v>
      </c>
      <c r="M8" s="10">
        <f t="shared" si="2"/>
        <v>0.1478219874478912</v>
      </c>
      <c r="N8" s="18">
        <f t="shared" si="3"/>
        <v>0.8482253798475783</v>
      </c>
      <c r="O8">
        <f t="shared" si="4"/>
        <v>0.04568397588360163</v>
      </c>
      <c r="P8">
        <f t="shared" si="5"/>
        <v>0.6563586102994483</v>
      </c>
      <c r="Q8" s="9">
        <f t="shared" si="6"/>
        <v>0.4328936509667565</v>
      </c>
      <c r="R8">
        <f t="shared" si="7"/>
        <v>0.13300104307258673</v>
      </c>
      <c r="S8" s="10">
        <f t="shared" si="8"/>
        <v>4.570504715053305</v>
      </c>
      <c r="T8">
        <f t="shared" si="9"/>
        <v>2.2343383782753743</v>
      </c>
      <c r="U8">
        <f t="shared" si="10"/>
        <v>0.3434858466385795</v>
      </c>
      <c r="V8">
        <f t="shared" si="11"/>
        <v>1.2089749204176987</v>
      </c>
      <c r="W8" s="56">
        <f t="shared" si="12"/>
        <v>1072.88852186659</v>
      </c>
      <c r="X8" s="57">
        <f t="shared" si="13"/>
        <v>524.4926215965412</v>
      </c>
      <c r="Y8" s="9">
        <f t="shared" si="13"/>
        <v>80.63048727822215</v>
      </c>
      <c r="Z8" s="9">
        <f t="shared" si="13"/>
        <v>283.7969537737574</v>
      </c>
    </row>
    <row r="9" spans="1:26" s="60" customFormat="1" ht="11.25">
      <c r="A9" s="60">
        <f t="shared" si="14"/>
        <v>3</v>
      </c>
      <c r="B9" s="60">
        <f t="shared" si="15"/>
        <v>0.8</v>
      </c>
      <c r="C9" s="61">
        <f t="shared" si="16"/>
        <v>90</v>
      </c>
      <c r="D9" s="60">
        <f t="shared" si="17"/>
        <v>0.06</v>
      </c>
      <c r="E9" s="62">
        <f t="shared" si="18"/>
        <v>1.363199884245683</v>
      </c>
      <c r="F9">
        <f t="shared" si="0"/>
        <v>0.3699809685835549</v>
      </c>
      <c r="G9" s="60">
        <f t="shared" si="19"/>
        <v>0.193546849726348</v>
      </c>
      <c r="H9" s="63">
        <f t="shared" si="20"/>
        <v>0.3100024623745248</v>
      </c>
      <c r="I9" s="63">
        <f t="shared" si="21"/>
        <v>3.700077188540691</v>
      </c>
      <c r="J9" s="63">
        <f t="shared" si="1"/>
        <v>0.0387503077968156</v>
      </c>
      <c r="K9" s="63">
        <f t="shared" si="22"/>
        <v>0.46250964856758636</v>
      </c>
      <c r="L9" s="65">
        <v>60</v>
      </c>
      <c r="M9" s="10">
        <f t="shared" si="2"/>
        <v>0.17738638493746947</v>
      </c>
      <c r="N9" s="63">
        <f t="shared" si="3"/>
        <v>0.8149048644941274</v>
      </c>
      <c r="O9" s="60">
        <f t="shared" si="4"/>
        <v>0.0475519407052145</v>
      </c>
      <c r="P9" s="60">
        <f t="shared" si="5"/>
        <v>0.699443939443204</v>
      </c>
      <c r="Q9" s="64">
        <f t="shared" si="6"/>
        <v>0.49148301148866075</v>
      </c>
      <c r="R9" s="60">
        <f t="shared" si="7"/>
        <v>0.1452920643225115</v>
      </c>
      <c r="S9" s="62">
        <f t="shared" si="8"/>
        <v>4.475448124296453</v>
      </c>
      <c r="T9" s="60">
        <f t="shared" si="9"/>
        <v>2.0549590765725467</v>
      </c>
      <c r="U9" s="60">
        <f t="shared" si="10"/>
        <v>0.32728518881568963</v>
      </c>
      <c r="V9" s="60">
        <f t="shared" si="11"/>
        <v>1.1275097249897064</v>
      </c>
      <c r="W9" s="65">
        <f t="shared" si="12"/>
        <v>1050.5747662730557</v>
      </c>
      <c r="X9" s="65">
        <f t="shared" si="13"/>
        <v>482.38480071987834</v>
      </c>
      <c r="Y9" s="64">
        <f t="shared" si="13"/>
        <v>76.82751563537066</v>
      </c>
      <c r="Z9" s="64">
        <f t="shared" si="13"/>
        <v>264.67366683819364</v>
      </c>
    </row>
    <row r="10" spans="1:26" ht="11.25">
      <c r="A10">
        <f t="shared" si="14"/>
        <v>3</v>
      </c>
      <c r="B10">
        <f t="shared" si="15"/>
        <v>0.8</v>
      </c>
      <c r="C10" s="8">
        <f t="shared" si="16"/>
        <v>90</v>
      </c>
      <c r="D10">
        <f t="shared" si="17"/>
        <v>0.06</v>
      </c>
      <c r="E10" s="10">
        <f t="shared" si="18"/>
        <v>1.363199884245683</v>
      </c>
      <c r="F10">
        <f t="shared" si="0"/>
        <v>0.3699809685835549</v>
      </c>
      <c r="G10">
        <f t="shared" si="19"/>
        <v>0.193546849726348</v>
      </c>
      <c r="H10" s="18">
        <f t="shared" si="20"/>
        <v>0.3100024623745248</v>
      </c>
      <c r="I10" s="18">
        <f t="shared" si="21"/>
        <v>3.700077188540691</v>
      </c>
      <c r="J10" s="18">
        <f t="shared" si="1"/>
        <v>0.0387503077968156</v>
      </c>
      <c r="K10" s="18">
        <f t="shared" si="22"/>
        <v>0.46250964856758636</v>
      </c>
      <c r="L10" s="35">
        <v>70</v>
      </c>
      <c r="M10" s="10">
        <f t="shared" si="2"/>
        <v>0.20695078242704773</v>
      </c>
      <c r="N10" s="18">
        <f t="shared" si="3"/>
        <v>0.7808601568424359</v>
      </c>
      <c r="O10">
        <f t="shared" si="4"/>
        <v>0.04962515689558321</v>
      </c>
      <c r="P10">
        <f t="shared" si="5"/>
        <v>0.7443436677673341</v>
      </c>
      <c r="Q10" s="9">
        <f t="shared" si="6"/>
        <v>0.5565101519422386</v>
      </c>
      <c r="R10">
        <f t="shared" si="7"/>
        <v>0.15860090607309654</v>
      </c>
      <c r="S10" s="10">
        <f t="shared" si="8"/>
        <v>4.376193527616979</v>
      </c>
      <c r="T10">
        <f t="shared" si="9"/>
        <v>1.8969055457880764</v>
      </c>
      <c r="U10">
        <f t="shared" si="10"/>
        <v>0.3128932748512281</v>
      </c>
      <c r="V10">
        <f t="shared" si="11"/>
        <v>1.0525284393285121</v>
      </c>
      <c r="W10" s="56">
        <f t="shared" si="12"/>
        <v>1027.2755631961668</v>
      </c>
      <c r="X10" s="57">
        <f t="shared" si="13"/>
        <v>445.2830297796489</v>
      </c>
      <c r="Y10" s="9">
        <f t="shared" si="13"/>
        <v>73.44913178876692</v>
      </c>
      <c r="Z10" s="9">
        <f t="shared" si="13"/>
        <v>247.07242457806902</v>
      </c>
    </row>
    <row r="11" spans="1:26" ht="11.25">
      <c r="A11">
        <f t="shared" si="14"/>
        <v>3</v>
      </c>
      <c r="B11">
        <f t="shared" si="15"/>
        <v>0.8</v>
      </c>
      <c r="C11" s="8">
        <f t="shared" si="16"/>
        <v>90</v>
      </c>
      <c r="D11">
        <f t="shared" si="17"/>
        <v>0.06</v>
      </c>
      <c r="E11" s="10">
        <f t="shared" si="18"/>
        <v>1.363199884245683</v>
      </c>
      <c r="F11">
        <f t="shared" si="0"/>
        <v>0.3699809685835549</v>
      </c>
      <c r="G11">
        <f t="shared" si="19"/>
        <v>0.193546849726348</v>
      </c>
      <c r="H11" s="18">
        <f t="shared" si="20"/>
        <v>0.3100024623745248</v>
      </c>
      <c r="I11" s="18">
        <f t="shared" si="21"/>
        <v>3.700077188540691</v>
      </c>
      <c r="J11" s="18">
        <f t="shared" si="1"/>
        <v>0.0387503077968156</v>
      </c>
      <c r="K11" s="18">
        <f t="shared" si="22"/>
        <v>0.46250964856758636</v>
      </c>
      <c r="L11" s="35">
        <v>80</v>
      </c>
      <c r="M11" s="10">
        <f t="shared" si="2"/>
        <v>0.23651517991662596</v>
      </c>
      <c r="N11" s="18">
        <f t="shared" si="3"/>
        <v>0.7462102498147004</v>
      </c>
      <c r="O11">
        <f t="shared" si="4"/>
        <v>0.05192947672112264</v>
      </c>
      <c r="P11">
        <f t="shared" si="5"/>
        <v>0.791258028093492</v>
      </c>
      <c r="Q11" s="9">
        <f t="shared" si="6"/>
        <v>0.6287859375749311</v>
      </c>
      <c r="R11">
        <f t="shared" si="7"/>
        <v>0.1730775957636835</v>
      </c>
      <c r="S11" s="10">
        <f t="shared" si="8"/>
        <v>4.272807712112281</v>
      </c>
      <c r="T11">
        <f t="shared" si="9"/>
        <v>1.7563168057681144</v>
      </c>
      <c r="U11">
        <f t="shared" si="10"/>
        <v>0.30003581048136385</v>
      </c>
      <c r="V11">
        <f t="shared" si="11"/>
        <v>0.9831333612739093</v>
      </c>
      <c r="W11" s="56">
        <f t="shared" si="12"/>
        <v>1003.0065903596486</v>
      </c>
      <c r="X11" s="57">
        <f t="shared" si="13"/>
        <v>412.28097532944497</v>
      </c>
      <c r="Y11" s="9">
        <f t="shared" si="13"/>
        <v>70.43094740810054</v>
      </c>
      <c r="Z11" s="9">
        <f t="shared" si="13"/>
        <v>230.78249876886846</v>
      </c>
    </row>
    <row r="12" spans="1:26" ht="11.25">
      <c r="A12">
        <f t="shared" si="14"/>
        <v>3</v>
      </c>
      <c r="B12">
        <f t="shared" si="15"/>
        <v>0.8</v>
      </c>
      <c r="C12" s="8">
        <f t="shared" si="16"/>
        <v>90</v>
      </c>
      <c r="D12">
        <f t="shared" si="17"/>
        <v>0.06</v>
      </c>
      <c r="E12" s="10">
        <f t="shared" si="18"/>
        <v>1.363199884245683</v>
      </c>
      <c r="F12">
        <f t="shared" si="0"/>
        <v>0.3699809685835549</v>
      </c>
      <c r="G12">
        <f t="shared" si="19"/>
        <v>0.193546849726348</v>
      </c>
      <c r="H12" s="18">
        <f t="shared" si="20"/>
        <v>0.3100024623745248</v>
      </c>
      <c r="I12" s="18">
        <f t="shared" si="21"/>
        <v>3.700077188540691</v>
      </c>
      <c r="J12" s="18">
        <f t="shared" si="1"/>
        <v>0.0387503077968156</v>
      </c>
      <c r="K12" s="18">
        <f t="shared" si="22"/>
        <v>0.46250964856758636</v>
      </c>
      <c r="L12" s="35">
        <v>90</v>
      </c>
      <c r="M12" s="10">
        <f t="shared" si="2"/>
        <v>0.2660795774062042</v>
      </c>
      <c r="N12" s="18">
        <f t="shared" si="3"/>
        <v>0.7110762516234885</v>
      </c>
      <c r="O12">
        <f t="shared" si="4"/>
        <v>0.05449529176138722</v>
      </c>
      <c r="P12">
        <f t="shared" si="5"/>
        <v>0.8404129187080331</v>
      </c>
      <c r="Q12" s="9">
        <f t="shared" si="6"/>
        <v>0.7092636107555138</v>
      </c>
      <c r="R12">
        <f t="shared" si="7"/>
        <v>0.188896242894606</v>
      </c>
      <c r="S12" s="10">
        <f t="shared" si="8"/>
        <v>4.1653582225613555</v>
      </c>
      <c r="T12">
        <f t="shared" si="9"/>
        <v>1.6302030800405636</v>
      </c>
      <c r="U12">
        <f t="shared" si="10"/>
        <v>0.2884932538959638</v>
      </c>
      <c r="V12">
        <f t="shared" si="11"/>
        <v>0.9185818445125444</v>
      </c>
      <c r="W12" s="56">
        <f t="shared" si="12"/>
        <v>977.7837033467714</v>
      </c>
      <c r="X12" s="57">
        <f t="shared" si="13"/>
        <v>382.6768118467381</v>
      </c>
      <c r="Y12" s="9">
        <f t="shared" si="13"/>
        <v>67.72142685281392</v>
      </c>
      <c r="Z12" s="9">
        <f t="shared" si="13"/>
        <v>215.62955927528358</v>
      </c>
    </row>
    <row r="13" spans="1:26" ht="11.25">
      <c r="A13">
        <f t="shared" si="14"/>
        <v>3</v>
      </c>
      <c r="B13">
        <f t="shared" si="15"/>
        <v>0.8</v>
      </c>
      <c r="C13" s="8">
        <f t="shared" si="16"/>
        <v>90</v>
      </c>
      <c r="D13">
        <f t="shared" si="17"/>
        <v>0.06</v>
      </c>
      <c r="E13" s="10">
        <f t="shared" si="18"/>
        <v>1.363199884245683</v>
      </c>
      <c r="F13">
        <f t="shared" si="0"/>
        <v>0.3699809685835549</v>
      </c>
      <c r="G13">
        <f t="shared" si="19"/>
        <v>0.193546849726348</v>
      </c>
      <c r="H13" s="18">
        <f t="shared" si="20"/>
        <v>0.3100024623745248</v>
      </c>
      <c r="I13" s="18">
        <f t="shared" si="21"/>
        <v>3.700077188540691</v>
      </c>
      <c r="J13" s="18">
        <f t="shared" si="1"/>
        <v>0.0387503077968156</v>
      </c>
      <c r="K13" s="18">
        <f t="shared" si="22"/>
        <v>0.46250964856758636</v>
      </c>
      <c r="L13" s="35">
        <v>100</v>
      </c>
      <c r="M13" s="10">
        <f t="shared" si="2"/>
        <v>0.2956439748957824</v>
      </c>
      <c r="N13" s="18">
        <f t="shared" si="3"/>
        <v>0.6755809624748116</v>
      </c>
      <c r="O13">
        <f t="shared" si="4"/>
        <v>0.05735849579725297</v>
      </c>
      <c r="P13">
        <f t="shared" si="5"/>
        <v>0.8920644568940711</v>
      </c>
      <c r="Q13" s="9">
        <f t="shared" si="6"/>
        <v>0.7990689922938374</v>
      </c>
      <c r="R13">
        <f t="shared" si="7"/>
        <v>0.206260510995386</v>
      </c>
      <c r="S13" s="10">
        <f t="shared" si="8"/>
        <v>4.053912793373728</v>
      </c>
      <c r="T13">
        <f t="shared" si="9"/>
        <v>1.516212595247271</v>
      </c>
      <c r="U13">
        <f t="shared" si="10"/>
        <v>0.2780876257915218</v>
      </c>
      <c r="V13">
        <f t="shared" si="11"/>
        <v>0.8582537334229308</v>
      </c>
      <c r="W13" s="56">
        <f t="shared" si="12"/>
        <v>951.622802255018</v>
      </c>
      <c r="X13" s="57">
        <f t="shared" si="13"/>
        <v>355.91847981090615</v>
      </c>
      <c r="Y13" s="9">
        <f t="shared" si="13"/>
        <v>65.27879094013267</v>
      </c>
      <c r="Z13" s="9">
        <f t="shared" si="13"/>
        <v>201.4680296479842</v>
      </c>
    </row>
    <row r="14" spans="1:26" s="36" customFormat="1" ht="11.25">
      <c r="A14" s="36">
        <f t="shared" si="14"/>
        <v>3</v>
      </c>
      <c r="B14" s="36">
        <f t="shared" si="15"/>
        <v>0.8</v>
      </c>
      <c r="C14" s="37">
        <f t="shared" si="16"/>
        <v>90</v>
      </c>
      <c r="D14" s="36">
        <f t="shared" si="17"/>
        <v>0.06</v>
      </c>
      <c r="E14" s="38">
        <f t="shared" si="18"/>
        <v>1.363199884245683</v>
      </c>
      <c r="F14">
        <f t="shared" si="0"/>
        <v>0.3699809685835549</v>
      </c>
      <c r="G14" s="36">
        <f t="shared" si="19"/>
        <v>0.193546849726348</v>
      </c>
      <c r="H14" s="39">
        <f t="shared" si="20"/>
        <v>0.3100024623745248</v>
      </c>
      <c r="I14" s="39">
        <f t="shared" si="21"/>
        <v>3.700077188540691</v>
      </c>
      <c r="J14" s="39">
        <f t="shared" si="1"/>
        <v>0.0387503077968156</v>
      </c>
      <c r="K14" s="39">
        <f t="shared" si="22"/>
        <v>0.46250964856758636</v>
      </c>
      <c r="L14" s="66">
        <v>110</v>
      </c>
      <c r="M14" s="10">
        <f t="shared" si="2"/>
        <v>0.3252083723853607</v>
      </c>
      <c r="N14" s="39">
        <f t="shared" si="3"/>
        <v>0.6398484453573502</v>
      </c>
      <c r="O14" s="36">
        <f t="shared" si="4"/>
        <v>0.060561697192487295</v>
      </c>
      <c r="P14" s="36">
        <f t="shared" si="5"/>
        <v>0.9465045108396678</v>
      </c>
      <c r="Q14" s="40">
        <f t="shared" si="6"/>
        <v>0.8995385082066734</v>
      </c>
      <c r="R14" s="36">
        <f t="shared" si="7"/>
        <v>0.2254104247370999</v>
      </c>
      <c r="S14" s="38">
        <f t="shared" si="8"/>
        <v>3.9385386613347917</v>
      </c>
      <c r="T14" s="36">
        <f t="shared" si="9"/>
        <v>1.412469428321652</v>
      </c>
      <c r="U14" s="36">
        <f t="shared" si="10"/>
        <v>0.26867300952527573</v>
      </c>
      <c r="V14" s="36">
        <f t="shared" si="11"/>
        <v>0.8016267002733951</v>
      </c>
      <c r="W14" s="69">
        <f t="shared" si="12"/>
        <v>924.539670368685</v>
      </c>
      <c r="X14" s="70">
        <f t="shared" si="13"/>
        <v>331.56562165718947</v>
      </c>
      <c r="Y14" s="40">
        <f t="shared" si="13"/>
        <v>63.068786934105475</v>
      </c>
      <c r="Z14" s="40">
        <f t="shared" si="13"/>
        <v>188.17529773297352</v>
      </c>
    </row>
    <row r="15" spans="1:26" s="36" customFormat="1" ht="11.25">
      <c r="A15" s="36">
        <f t="shared" si="14"/>
        <v>3</v>
      </c>
      <c r="B15" s="36">
        <f t="shared" si="15"/>
        <v>0.8</v>
      </c>
      <c r="C15" s="37">
        <f t="shared" si="16"/>
        <v>90</v>
      </c>
      <c r="D15" s="36">
        <f t="shared" si="17"/>
        <v>0.06</v>
      </c>
      <c r="E15" s="38">
        <f t="shared" si="18"/>
        <v>1.363199884245683</v>
      </c>
      <c r="F15" s="36">
        <f t="shared" si="0"/>
        <v>0.3699809685835549</v>
      </c>
      <c r="G15" s="36">
        <f t="shared" si="19"/>
        <v>0.193546849726348</v>
      </c>
      <c r="H15" s="39">
        <f t="shared" si="20"/>
        <v>0.3100024623745248</v>
      </c>
      <c r="I15" s="39">
        <f t="shared" si="21"/>
        <v>3.700077188540691</v>
      </c>
      <c r="J15" s="39">
        <f t="shared" si="1"/>
        <v>0.0387503077968156</v>
      </c>
      <c r="K15" s="39">
        <f t="shared" si="22"/>
        <v>0.46250964856758636</v>
      </c>
      <c r="L15" s="68">
        <v>120</v>
      </c>
      <c r="M15" s="38">
        <f t="shared" si="2"/>
        <v>0.35477276987493894</v>
      </c>
      <c r="N15" s="39">
        <f t="shared" si="3"/>
        <v>0.6040035924180062</v>
      </c>
      <c r="O15" s="36">
        <f t="shared" si="4"/>
        <v>0.0641557571564874</v>
      </c>
      <c r="P15" s="36">
        <f t="shared" si="5"/>
        <v>1.0040674662005658</v>
      </c>
      <c r="Q15" s="40">
        <f t="shared" si="6"/>
        <v>1.0122674378587464</v>
      </c>
      <c r="R15" s="36">
        <f t="shared" si="7"/>
        <v>0.24663094441769318</v>
      </c>
      <c r="S15" s="38">
        <f t="shared" si="8"/>
        <v>3.819301725636982</v>
      </c>
      <c r="T15" s="36">
        <f t="shared" si="9"/>
        <v>1.3174583602774392</v>
      </c>
      <c r="U15" s="36">
        <f t="shared" si="10"/>
        <v>0.26012857919334514</v>
      </c>
      <c r="V15" s="36">
        <f t="shared" si="11"/>
        <v>0.7482573215879404</v>
      </c>
      <c r="W15" s="40">
        <f t="shared" si="12"/>
        <v>896.5497769830849</v>
      </c>
      <c r="X15" s="40">
        <f t="shared" si="13"/>
        <v>309.2625521473416</v>
      </c>
      <c r="Y15" s="40">
        <f t="shared" si="13"/>
        <v>61.06305194408914</v>
      </c>
      <c r="Z15" s="40">
        <f t="shared" si="13"/>
        <v>175.6472735035733</v>
      </c>
    </row>
    <row r="16" spans="1:26" s="36" customFormat="1" ht="11.25">
      <c r="A16" s="36">
        <f t="shared" si="14"/>
        <v>3</v>
      </c>
      <c r="B16" s="36">
        <f t="shared" si="15"/>
        <v>0.8</v>
      </c>
      <c r="C16" s="37">
        <f t="shared" si="16"/>
        <v>90</v>
      </c>
      <c r="D16" s="36">
        <f t="shared" si="17"/>
        <v>0.06</v>
      </c>
      <c r="E16" s="38">
        <f t="shared" si="18"/>
        <v>1.363199884245683</v>
      </c>
      <c r="F16">
        <f t="shared" si="0"/>
        <v>0.3699809685835549</v>
      </c>
      <c r="G16" s="36">
        <f t="shared" si="19"/>
        <v>0.193546849726348</v>
      </c>
      <c r="H16" s="39">
        <f t="shared" si="20"/>
        <v>0.3100024623745248</v>
      </c>
      <c r="I16" s="39">
        <f t="shared" si="21"/>
        <v>3.700077188540691</v>
      </c>
      <c r="J16" s="39">
        <f t="shared" si="1"/>
        <v>0.0387503077968156</v>
      </c>
      <c r="K16" s="18">
        <f t="shared" si="22"/>
        <v>0.46250964856758636</v>
      </c>
      <c r="L16" s="35">
        <v>130</v>
      </c>
      <c r="M16" s="10">
        <f t="shared" si="2"/>
        <v>0.3843371673645172</v>
      </c>
      <c r="N16" s="39">
        <f t="shared" si="3"/>
        <v>0.5681716884393834</v>
      </c>
      <c r="O16" s="36">
        <f t="shared" si="4"/>
        <v>0.06820175764697532</v>
      </c>
      <c r="P16" s="36">
        <f t="shared" si="5"/>
        <v>1.065138562893567</v>
      </c>
      <c r="Q16" s="40">
        <f t="shared" si="6"/>
        <v>1.13917163790911</v>
      </c>
      <c r="R16" s="36">
        <f t="shared" si="7"/>
        <v>0.2702628872428626</v>
      </c>
      <c r="S16" s="38">
        <f t="shared" si="8"/>
        <v>3.6962655099643986</v>
      </c>
      <c r="T16" s="36">
        <f t="shared" si="9"/>
        <v>1.2299415620172456</v>
      </c>
      <c r="U16" s="36">
        <f t="shared" si="10"/>
        <v>0.2523533968823774</v>
      </c>
      <c r="V16" s="36">
        <f t="shared" si="11"/>
        <v>0.6977663849757155</v>
      </c>
      <c r="W16" s="58">
        <f t="shared" si="12"/>
        <v>867.6680337624181</v>
      </c>
      <c r="X16" s="59">
        <f t="shared" si="13"/>
        <v>288.7187010460348</v>
      </c>
      <c r="Y16" s="40">
        <f t="shared" si="13"/>
        <v>59.23789162221425</v>
      </c>
      <c r="Z16" s="40">
        <f t="shared" si="13"/>
        <v>163.7949399590672</v>
      </c>
    </row>
    <row r="17" spans="1:26" ht="11.25">
      <c r="A17">
        <f t="shared" si="14"/>
        <v>3</v>
      </c>
      <c r="B17">
        <f t="shared" si="15"/>
        <v>0.8</v>
      </c>
      <c r="C17" s="8">
        <f t="shared" si="16"/>
        <v>90</v>
      </c>
      <c r="D17">
        <f t="shared" si="17"/>
        <v>0.06</v>
      </c>
      <c r="E17" s="10">
        <f t="shared" si="18"/>
        <v>1.363199884245683</v>
      </c>
      <c r="F17">
        <f t="shared" si="0"/>
        <v>0.3699809685835549</v>
      </c>
      <c r="G17">
        <f t="shared" si="19"/>
        <v>0.193546849726348</v>
      </c>
      <c r="H17" s="18">
        <f t="shared" si="20"/>
        <v>0.3100024623745248</v>
      </c>
      <c r="I17" s="18">
        <f t="shared" si="21"/>
        <v>3.700077188540691</v>
      </c>
      <c r="J17" s="18">
        <f t="shared" si="1"/>
        <v>0.0387503077968156</v>
      </c>
      <c r="K17" s="18">
        <f t="shared" si="22"/>
        <v>0.46250964856758636</v>
      </c>
      <c r="L17" s="35">
        <v>140</v>
      </c>
      <c r="M17" s="10">
        <f t="shared" si="2"/>
        <v>0.41390156485409546</v>
      </c>
      <c r="N17" s="18">
        <f t="shared" si="3"/>
        <v>0.5324779729449323</v>
      </c>
      <c r="O17">
        <f t="shared" si="4"/>
        <v>0.07277354137768825</v>
      </c>
      <c r="P17">
        <f t="shared" si="5"/>
        <v>1.1301642456754866</v>
      </c>
      <c r="Q17" s="9">
        <f t="shared" si="6"/>
        <v>1.2825672105278918</v>
      </c>
      <c r="R17">
        <f t="shared" si="7"/>
        <v>0.2967169857631471</v>
      </c>
      <c r="S17" s="10">
        <f t="shared" si="8"/>
        <v>3.5694898648063282</v>
      </c>
      <c r="T17">
        <f t="shared" si="9"/>
        <v>1.1488972867791065</v>
      </c>
      <c r="U17">
        <f t="shared" si="10"/>
        <v>0.24526247188214356</v>
      </c>
      <c r="V17">
        <f t="shared" si="11"/>
        <v>0.6498273564699202</v>
      </c>
      <c r="W17" s="56">
        <f t="shared" si="12"/>
        <v>837.908490118508</v>
      </c>
      <c r="X17" s="57">
        <f t="shared" si="13"/>
        <v>269.6942216751647</v>
      </c>
      <c r="Y17" s="9">
        <f t="shared" si="13"/>
        <v>57.57335509584092</v>
      </c>
      <c r="Z17" s="9">
        <f t="shared" si="13"/>
        <v>152.54164592703088</v>
      </c>
    </row>
    <row r="18" spans="1:26" ht="11.25">
      <c r="A18">
        <f t="shared" si="14"/>
        <v>3</v>
      </c>
      <c r="B18">
        <f t="shared" si="15"/>
        <v>0.8</v>
      </c>
      <c r="C18" s="8">
        <f t="shared" si="16"/>
        <v>90</v>
      </c>
      <c r="D18">
        <f t="shared" si="17"/>
        <v>0.06</v>
      </c>
      <c r="E18" s="10">
        <f t="shared" si="18"/>
        <v>1.363199884245683</v>
      </c>
      <c r="F18">
        <f t="shared" si="0"/>
        <v>0.3699809685835549</v>
      </c>
      <c r="G18">
        <f t="shared" si="19"/>
        <v>0.193546849726348</v>
      </c>
      <c r="H18" s="18">
        <f t="shared" si="20"/>
        <v>0.3100024623745248</v>
      </c>
      <c r="I18" s="18">
        <f t="shared" si="21"/>
        <v>3.700077188540691</v>
      </c>
      <c r="J18" s="18">
        <f t="shared" si="1"/>
        <v>0.0387503077968156</v>
      </c>
      <c r="K18" s="18">
        <f t="shared" si="22"/>
        <v>0.46250964856758636</v>
      </c>
      <c r="L18" s="35">
        <v>150</v>
      </c>
      <c r="M18" s="10">
        <f t="shared" si="2"/>
        <v>0.4434659623436737</v>
      </c>
      <c r="N18" s="18">
        <f t="shared" si="3"/>
        <v>0.4970472024622811</v>
      </c>
      <c r="O18">
        <f t="shared" si="4"/>
        <v>0.07796102182016848</v>
      </c>
      <c r="P18">
        <f t="shared" si="5"/>
        <v>1.1996651206983404</v>
      </c>
      <c r="Q18" s="9">
        <f t="shared" si="6"/>
        <v>1.4452743227434086</v>
      </c>
      <c r="R18">
        <f t="shared" si="7"/>
        <v>0.32649217768314653</v>
      </c>
      <c r="S18" s="10">
        <f t="shared" si="8"/>
        <v>3.4390293243272163</v>
      </c>
      <c r="T18">
        <f t="shared" si="9"/>
        <v>1.073474060335213</v>
      </c>
      <c r="U18">
        <f t="shared" si="10"/>
        <v>0.23878373556571986</v>
      </c>
      <c r="V18">
        <f t="shared" si="11"/>
        <v>0.604157238023674</v>
      </c>
      <c r="W18" s="56">
        <f t="shared" si="12"/>
        <v>807.2839474994947</v>
      </c>
      <c r="X18" s="57">
        <f t="shared" si="13"/>
        <v>251.98923743846117</v>
      </c>
      <c r="Y18" s="9">
        <f t="shared" si="13"/>
        <v>56.05252484547541</v>
      </c>
      <c r="Z18" s="9">
        <f t="shared" si="13"/>
        <v>141.82095993541964</v>
      </c>
    </row>
    <row r="19" spans="1:26" ht="11.25">
      <c r="A19">
        <f t="shared" si="14"/>
        <v>3</v>
      </c>
      <c r="B19">
        <f t="shared" si="15"/>
        <v>0.8</v>
      </c>
      <c r="C19" s="8">
        <f t="shared" si="16"/>
        <v>90</v>
      </c>
      <c r="D19">
        <f t="shared" si="17"/>
        <v>0.06</v>
      </c>
      <c r="E19" s="10">
        <f t="shared" si="18"/>
        <v>1.363199884245683</v>
      </c>
      <c r="F19">
        <f t="shared" si="0"/>
        <v>0.3699809685835549</v>
      </c>
      <c r="G19">
        <f t="shared" si="19"/>
        <v>0.193546849726348</v>
      </c>
      <c r="H19" s="18">
        <f t="shared" si="20"/>
        <v>0.3100024623745248</v>
      </c>
      <c r="I19" s="18">
        <f t="shared" si="21"/>
        <v>3.700077188540691</v>
      </c>
      <c r="J19" s="18">
        <f t="shared" si="1"/>
        <v>0.0387503077968156</v>
      </c>
      <c r="K19" s="18">
        <f t="shared" si="22"/>
        <v>0.46250964856758636</v>
      </c>
      <c r="L19" s="35">
        <v>160</v>
      </c>
      <c r="M19" s="10">
        <f t="shared" si="2"/>
        <v>0.4730303598332519</v>
      </c>
      <c r="N19" s="18">
        <f t="shared" si="3"/>
        <v>0.46200321447473425</v>
      </c>
      <c r="O19">
        <f t="shared" si="4"/>
        <v>0.08387454152428793</v>
      </c>
      <c r="P19">
        <f t="shared" si="5"/>
        <v>1.2742523172244298</v>
      </c>
      <c r="Q19" s="9">
        <f t="shared" si="6"/>
        <v>1.6307539066677383</v>
      </c>
      <c r="R19">
        <f t="shared" si="7"/>
        <v>0.3601996634434692</v>
      </c>
      <c r="S19" s="10">
        <f t="shared" si="8"/>
        <v>3.304930997263152</v>
      </c>
      <c r="T19">
        <f t="shared" si="9"/>
        <v>1.0029559669285588</v>
      </c>
      <c r="U19">
        <f t="shared" si="10"/>
        <v>0.23285569098665038</v>
      </c>
      <c r="V19">
        <f t="shared" si="11"/>
        <v>0.5605092528330802</v>
      </c>
      <c r="W19" s="56">
        <f t="shared" si="12"/>
        <v>775.8054642950707</v>
      </c>
      <c r="X19" s="57">
        <f t="shared" si="13"/>
        <v>235.4356929796337</v>
      </c>
      <c r="Y19" s="9">
        <f t="shared" si="13"/>
        <v>54.660964966968</v>
      </c>
      <c r="Z19" s="9">
        <f t="shared" si="13"/>
        <v>131.57495315210863</v>
      </c>
    </row>
    <row r="20" spans="1:26" ht="11.25">
      <c r="A20">
        <f t="shared" si="14"/>
        <v>3</v>
      </c>
      <c r="B20">
        <f t="shared" si="15"/>
        <v>0.8</v>
      </c>
      <c r="C20" s="8">
        <f t="shared" si="16"/>
        <v>90</v>
      </c>
      <c r="D20">
        <f t="shared" si="17"/>
        <v>0.06</v>
      </c>
      <c r="E20" s="10">
        <f t="shared" si="18"/>
        <v>1.363199884245683</v>
      </c>
      <c r="F20">
        <f t="shared" si="0"/>
        <v>0.3699809685835549</v>
      </c>
      <c r="G20">
        <f t="shared" si="19"/>
        <v>0.193546849726348</v>
      </c>
      <c r="H20" s="18">
        <f t="shared" si="20"/>
        <v>0.3100024623745248</v>
      </c>
      <c r="I20" s="18">
        <f t="shared" si="21"/>
        <v>3.700077188540691</v>
      </c>
      <c r="J20" s="18">
        <f t="shared" si="1"/>
        <v>0.0387503077968156</v>
      </c>
      <c r="K20" s="18">
        <f t="shared" si="22"/>
        <v>0.46250964856758636</v>
      </c>
      <c r="L20" s="35">
        <v>170</v>
      </c>
      <c r="M20" s="10">
        <f t="shared" si="2"/>
        <v>0.5025947573228302</v>
      </c>
      <c r="N20" s="18">
        <f t="shared" si="3"/>
        <v>0.4274684945850094</v>
      </c>
      <c r="O20">
        <f t="shared" si="4"/>
        <v>0.0906506755180514</v>
      </c>
      <c r="P20">
        <f t="shared" si="5"/>
        <v>1.3546483455716904</v>
      </c>
      <c r="Q20" s="9">
        <f t="shared" si="6"/>
        <v>1.843289685131997</v>
      </c>
      <c r="R20">
        <f t="shared" si="7"/>
        <v>0.3985949198883407</v>
      </c>
      <c r="S20" s="10">
        <f t="shared" si="8"/>
        <v>3.1672318194114566</v>
      </c>
      <c r="T20">
        <f t="shared" si="9"/>
        <v>0.9367359966986223</v>
      </c>
      <c r="U20">
        <f t="shared" si="10"/>
        <v>0.22742556664657335</v>
      </c>
      <c r="V20">
        <f t="shared" si="11"/>
        <v>0.5186669428006305</v>
      </c>
      <c r="W20" s="56">
        <f t="shared" si="12"/>
        <v>743.48171088093</v>
      </c>
      <c r="X20" s="57">
        <f t="shared" si="13"/>
        <v>219.89109770899572</v>
      </c>
      <c r="Y20" s="9">
        <f t="shared" si="13"/>
        <v>53.38628778359504</v>
      </c>
      <c r="Z20" s="9">
        <f t="shared" si="13"/>
        <v>121.75281381280487</v>
      </c>
    </row>
    <row r="21" spans="1:26" ht="11.25">
      <c r="A21">
        <f t="shared" si="14"/>
        <v>3</v>
      </c>
      <c r="B21">
        <f t="shared" si="15"/>
        <v>0.8</v>
      </c>
      <c r="C21" s="8">
        <f t="shared" si="16"/>
        <v>90</v>
      </c>
      <c r="D21">
        <f t="shared" si="17"/>
        <v>0.06</v>
      </c>
      <c r="E21" s="10">
        <f t="shared" si="18"/>
        <v>1.363199884245683</v>
      </c>
      <c r="F21">
        <f t="shared" si="0"/>
        <v>0.3699809685835549</v>
      </c>
      <c r="G21">
        <f t="shared" si="19"/>
        <v>0.193546849726348</v>
      </c>
      <c r="H21" s="18">
        <f t="shared" si="20"/>
        <v>0.3100024623745248</v>
      </c>
      <c r="I21" s="18">
        <f t="shared" si="21"/>
        <v>3.700077188540691</v>
      </c>
      <c r="J21" s="18">
        <f t="shared" si="1"/>
        <v>0.0387503077968156</v>
      </c>
      <c r="K21" s="18">
        <f t="shared" si="22"/>
        <v>0.46250964856758636</v>
      </c>
      <c r="L21" s="35">
        <v>180</v>
      </c>
      <c r="M21" s="10">
        <f t="shared" si="2"/>
        <v>0.5321591548124084</v>
      </c>
      <c r="N21" s="18">
        <f t="shared" si="3"/>
        <v>0.39356374840406305</v>
      </c>
      <c r="O21">
        <f t="shared" si="4"/>
        <v>0.09846005368622399</v>
      </c>
      <c r="P21">
        <f t="shared" si="5"/>
        <v>1.441713959534444</v>
      </c>
      <c r="Q21" s="9">
        <f t="shared" si="6"/>
        <v>2.0882335232883786</v>
      </c>
      <c r="R21">
        <f t="shared" si="7"/>
        <v>0.4426208339430628</v>
      </c>
      <c r="S21" s="10">
        <f t="shared" si="8"/>
        <v>3.025954916388091</v>
      </c>
      <c r="T21">
        <f t="shared" si="9"/>
        <v>0.8742953253879414</v>
      </c>
      <c r="U21">
        <f t="shared" si="10"/>
        <v>0.22244785183087326</v>
      </c>
      <c r="V21">
        <f t="shared" si="11"/>
        <v>0.4784393672687005</v>
      </c>
      <c r="W21" s="56">
        <f t="shared" si="12"/>
        <v>710.3181158058815</v>
      </c>
      <c r="X21" s="57">
        <f t="shared" si="13"/>
        <v>205.23366188440698</v>
      </c>
      <c r="Y21" s="9">
        <f t="shared" si="13"/>
        <v>52.21781002810767</v>
      </c>
      <c r="Z21" s="9">
        <f t="shared" si="13"/>
        <v>112.30972016308621</v>
      </c>
    </row>
    <row r="22" spans="1:26" ht="11.25">
      <c r="A22">
        <f t="shared" si="14"/>
        <v>3</v>
      </c>
      <c r="B22">
        <f t="shared" si="15"/>
        <v>0.8</v>
      </c>
      <c r="C22" s="8">
        <f t="shared" si="16"/>
        <v>90</v>
      </c>
      <c r="D22">
        <f t="shared" si="17"/>
        <v>0.06</v>
      </c>
      <c r="E22" s="10">
        <f t="shared" si="18"/>
        <v>1.363199884245683</v>
      </c>
      <c r="F22">
        <f t="shared" si="0"/>
        <v>0.3699809685835549</v>
      </c>
      <c r="G22">
        <f t="shared" si="19"/>
        <v>0.193546849726348</v>
      </c>
      <c r="H22" s="18">
        <f t="shared" si="20"/>
        <v>0.3100024623745248</v>
      </c>
      <c r="I22" s="18">
        <f t="shared" si="21"/>
        <v>3.700077188540691</v>
      </c>
      <c r="J22" s="18">
        <f t="shared" si="1"/>
        <v>0.0387503077968156</v>
      </c>
      <c r="K22" s="18">
        <f t="shared" si="22"/>
        <v>0.46250964856758636</v>
      </c>
      <c r="L22" s="35">
        <v>190</v>
      </c>
      <c r="M22" s="10">
        <f t="shared" si="2"/>
        <v>0.5617235523019867</v>
      </c>
      <c r="N22" s="18">
        <f t="shared" si="3"/>
        <v>0.36040747966133496</v>
      </c>
      <c r="O22">
        <f t="shared" si="4"/>
        <v>0.10751804550013279</v>
      </c>
      <c r="P22">
        <f t="shared" si="5"/>
        <v>1.5364831364955704</v>
      </c>
      <c r="Q22" s="9">
        <f t="shared" si="6"/>
        <v>2.372340558843434</v>
      </c>
      <c r="R22">
        <f t="shared" si="7"/>
        <v>0.49346660478635246</v>
      </c>
      <c r="S22" s="10">
        <f t="shared" si="8"/>
        <v>2.881104702627431</v>
      </c>
      <c r="T22">
        <f t="shared" si="9"/>
        <v>0.8151870056598374</v>
      </c>
      <c r="U22">
        <f t="shared" si="10"/>
        <v>0.21788312412079636</v>
      </c>
      <c r="V22">
        <f t="shared" si="11"/>
        <v>0.43965716803227883</v>
      </c>
      <c r="W22" s="56">
        <f t="shared" si="12"/>
        <v>676.3157153222138</v>
      </c>
      <c r="X22" s="57">
        <f>T22/w/Ro*1000000000000</f>
        <v>191.3584682817758</v>
      </c>
      <c r="Y22" s="9">
        <f>U22/w/Ro*1000000000000</f>
        <v>51.146277610810785</v>
      </c>
      <c r="Z22" s="9">
        <f>V22/w/Ro*1000000000000</f>
        <v>103.20591675239118</v>
      </c>
    </row>
    <row r="23" spans="1:26" ht="11.25">
      <c r="A23">
        <f t="shared" si="14"/>
        <v>3</v>
      </c>
      <c r="B23">
        <f t="shared" si="15"/>
        <v>0.8</v>
      </c>
      <c r="C23" s="8">
        <f t="shared" si="16"/>
        <v>90</v>
      </c>
      <c r="D23">
        <f aca="true" t="shared" si="23" ref="D23:D33">A23/Ro</f>
        <v>0.06</v>
      </c>
      <c r="E23" s="10">
        <f aca="true" t="shared" si="24" ref="E23:E33">w*B23/Ro/1000000</f>
        <v>1.363199884245683</v>
      </c>
      <c r="F23">
        <f t="shared" si="0"/>
        <v>0.3699809685835549</v>
      </c>
      <c r="G23">
        <f aca="true" t="shared" si="25" ref="G23:G32">(COS(F23)-E23*SIN(F23))^2+(D23*SIN(F23))^2</f>
        <v>0.193546849726348</v>
      </c>
      <c r="H23" s="18">
        <f aca="true" t="shared" si="26" ref="H23:H32">D23/G23</f>
        <v>0.3100024623745248</v>
      </c>
      <c r="I23" s="18">
        <f aca="true" t="shared" si="27" ref="I23:I32">((1-(D23^2+E23^2))*SIN(F23)*COS(F23)+E23*((COS(F23))^2-(SIN(F23))^2))/G23</f>
        <v>3.700077188540691</v>
      </c>
      <c r="J23" s="18">
        <f t="shared" si="1"/>
        <v>0.0387503077968156</v>
      </c>
      <c r="K23" s="18">
        <f t="shared" si="22"/>
        <v>0.46250964856758636</v>
      </c>
      <c r="L23" s="35">
        <v>200</v>
      </c>
      <c r="M23" s="10">
        <f t="shared" si="2"/>
        <v>0.5912879497915648</v>
      </c>
      <c r="N23" s="18">
        <f t="shared" si="3"/>
        <v>0.32811557601100055</v>
      </c>
      <c r="O23">
        <f t="shared" si="4"/>
        <v>0.11809956804829173</v>
      </c>
      <c r="P23">
        <f t="shared" si="5"/>
        <v>1.6402091796688019</v>
      </c>
      <c r="Q23" s="9">
        <f t="shared" si="6"/>
        <v>2.704233661042997</v>
      </c>
      <c r="R23">
        <f t="shared" si="7"/>
        <v>0.55264936379013</v>
      </c>
      <c r="S23" s="10">
        <f t="shared" si="8"/>
        <v>2.7326601467696943</v>
      </c>
      <c r="T23">
        <f t="shared" si="9"/>
        <v>0.7590229632493781</v>
      </c>
      <c r="U23">
        <f t="shared" si="10"/>
        <v>0.21369710305708475</v>
      </c>
      <c r="V23">
        <f t="shared" si="11"/>
        <v>0.40216932121879234</v>
      </c>
      <c r="W23" s="56">
        <f aca="true" t="shared" si="28" ref="W23:Z32">S23/w/Ro*1000000000000</f>
        <v>641.4695724905916</v>
      </c>
      <c r="X23" s="57">
        <f t="shared" si="28"/>
        <v>178.1744196480775</v>
      </c>
      <c r="Y23" s="9">
        <f t="shared" si="28"/>
        <v>50.16364347485725</v>
      </c>
      <c r="Z23" s="9">
        <f t="shared" si="28"/>
        <v>94.4059519644293</v>
      </c>
    </row>
    <row r="24" spans="1:26" ht="11.25">
      <c r="A24">
        <f t="shared" si="14"/>
        <v>3</v>
      </c>
      <c r="B24">
        <f t="shared" si="15"/>
        <v>0.8</v>
      </c>
      <c r="C24" s="8">
        <f t="shared" si="16"/>
        <v>90</v>
      </c>
      <c r="D24">
        <f t="shared" si="23"/>
        <v>0.06</v>
      </c>
      <c r="E24" s="10">
        <f t="shared" si="24"/>
        <v>1.363199884245683</v>
      </c>
      <c r="F24">
        <f t="shared" si="0"/>
        <v>0.3699809685835549</v>
      </c>
      <c r="G24">
        <f t="shared" si="25"/>
        <v>0.193546849726348</v>
      </c>
      <c r="H24" s="18">
        <f t="shared" si="26"/>
        <v>0.3100024623745248</v>
      </c>
      <c r="I24" s="18">
        <f t="shared" si="27"/>
        <v>3.700077188540691</v>
      </c>
      <c r="J24" s="18">
        <f t="shared" si="1"/>
        <v>0.0387503077968156</v>
      </c>
      <c r="K24" s="18">
        <f t="shared" si="22"/>
        <v>0.46250964856758636</v>
      </c>
      <c r="L24" s="35">
        <v>210</v>
      </c>
      <c r="M24" s="10">
        <f t="shared" si="2"/>
        <v>0.6208523472811431</v>
      </c>
      <c r="N24" s="18">
        <f t="shared" si="3"/>
        <v>0.2968009039819184</v>
      </c>
      <c r="O24">
        <f t="shared" si="4"/>
        <v>0.13055993858824747</v>
      </c>
      <c r="P24">
        <f t="shared" si="5"/>
        <v>1.7544262824594739</v>
      </c>
      <c r="Q24" s="9">
        <f t="shared" si="6"/>
        <v>3.0950574781487363</v>
      </c>
      <c r="R24">
        <f t="shared" si="7"/>
        <v>0.6221290997132574</v>
      </c>
      <c r="S24" s="10">
        <f t="shared" si="8"/>
        <v>2.5805653117519967</v>
      </c>
      <c r="T24">
        <f t="shared" si="9"/>
        <v>0.7054634733799897</v>
      </c>
      <c r="U24">
        <f t="shared" si="10"/>
        <v>0.2098598806074547</v>
      </c>
      <c r="V24">
        <f t="shared" si="11"/>
        <v>0.36584043777548314</v>
      </c>
      <c r="W24" s="56">
        <f t="shared" si="28"/>
        <v>605.766556543965</v>
      </c>
      <c r="X24" s="57">
        <f t="shared" si="28"/>
        <v>165.60176837640574</v>
      </c>
      <c r="Y24" s="9">
        <f t="shared" si="28"/>
        <v>49.26288695479558</v>
      </c>
      <c r="Z24" s="9">
        <f t="shared" si="28"/>
        <v>85.87804432871845</v>
      </c>
    </row>
    <row r="25" spans="1:26" ht="11.25">
      <c r="A25">
        <f t="shared" si="14"/>
        <v>3</v>
      </c>
      <c r="B25">
        <f t="shared" si="15"/>
        <v>0.8</v>
      </c>
      <c r="C25" s="8">
        <f t="shared" si="16"/>
        <v>90</v>
      </c>
      <c r="D25">
        <f t="shared" si="23"/>
        <v>0.06</v>
      </c>
      <c r="E25" s="10">
        <f t="shared" si="24"/>
        <v>1.363199884245683</v>
      </c>
      <c r="F25">
        <f t="shared" si="0"/>
        <v>0.3699809685835549</v>
      </c>
      <c r="G25">
        <f t="shared" si="25"/>
        <v>0.193546849726348</v>
      </c>
      <c r="H25" s="18">
        <f t="shared" si="26"/>
        <v>0.3100024623745248</v>
      </c>
      <c r="I25" s="18">
        <f t="shared" si="27"/>
        <v>3.700077188540691</v>
      </c>
      <c r="J25" s="18">
        <f t="shared" si="1"/>
        <v>0.0387503077968156</v>
      </c>
      <c r="K25" s="18">
        <f t="shared" si="22"/>
        <v>0.46250964856758636</v>
      </c>
      <c r="L25" s="35">
        <v>220</v>
      </c>
      <c r="M25" s="10">
        <f t="shared" si="2"/>
        <v>0.6504167447707214</v>
      </c>
      <c r="N25" s="18">
        <f t="shared" si="3"/>
        <v>0.26657291448700293</v>
      </c>
      <c r="O25">
        <f t="shared" si="4"/>
        <v>0.14536476022474862</v>
      </c>
      <c r="P25">
        <f t="shared" si="5"/>
        <v>1.8810329339276386</v>
      </c>
      <c r="Q25" s="9">
        <f t="shared" si="6"/>
        <v>3.5594158120356183</v>
      </c>
      <c r="R25">
        <f t="shared" si="7"/>
        <v>0.7044733582908143</v>
      </c>
      <c r="S25" s="10">
        <f t="shared" si="8"/>
        <v>2.4247157310038245</v>
      </c>
      <c r="T25">
        <f t="shared" si="9"/>
        <v>0.6542084816199509</v>
      </c>
      <c r="U25">
        <f t="shared" si="10"/>
        <v>0.20634529115115305</v>
      </c>
      <c r="V25">
        <f t="shared" si="11"/>
        <v>0.33054850508290395</v>
      </c>
      <c r="W25" s="56">
        <f t="shared" si="28"/>
        <v>569.1821448111167</v>
      </c>
      <c r="X25" s="57">
        <f t="shared" si="28"/>
        <v>153.57007914816896</v>
      </c>
      <c r="Y25" s="9">
        <f t="shared" si="28"/>
        <v>48.437865885608176</v>
      </c>
      <c r="Z25" s="9">
        <f t="shared" si="28"/>
        <v>77.59355238286233</v>
      </c>
    </row>
    <row r="26" spans="1:26" ht="11.25">
      <c r="A26">
        <f t="shared" si="14"/>
        <v>3</v>
      </c>
      <c r="B26">
        <f t="shared" si="15"/>
        <v>0.8</v>
      </c>
      <c r="C26" s="8">
        <f t="shared" si="16"/>
        <v>90</v>
      </c>
      <c r="D26">
        <f t="shared" si="23"/>
        <v>0.06</v>
      </c>
      <c r="E26" s="10">
        <f t="shared" si="24"/>
        <v>1.363199884245683</v>
      </c>
      <c r="F26">
        <f t="shared" si="0"/>
        <v>0.3699809685835549</v>
      </c>
      <c r="G26">
        <f t="shared" si="25"/>
        <v>0.193546849726348</v>
      </c>
      <c r="H26" s="18">
        <f t="shared" si="26"/>
        <v>0.3100024623745248</v>
      </c>
      <c r="I26" s="18">
        <f t="shared" si="27"/>
        <v>3.700077188540691</v>
      </c>
      <c r="J26" s="18">
        <f t="shared" si="1"/>
        <v>0.0387503077968156</v>
      </c>
      <c r="K26" s="18">
        <f t="shared" si="22"/>
        <v>0.46250964856758636</v>
      </c>
      <c r="L26" s="35">
        <v>230</v>
      </c>
      <c r="M26" s="10">
        <f t="shared" si="2"/>
        <v>0.6799811422602996</v>
      </c>
      <c r="N26" s="18">
        <f t="shared" si="3"/>
        <v>0.23753726027084307</v>
      </c>
      <c r="O26">
        <f t="shared" si="4"/>
        <v>0.16313359745175132</v>
      </c>
      <c r="P26">
        <f t="shared" si="5"/>
        <v>2.022406721212233</v>
      </c>
      <c r="Q26" s="9">
        <f t="shared" si="6"/>
        <v>4.116741516621965</v>
      </c>
      <c r="R26">
        <f t="shared" si="7"/>
        <v>0.8030979285043449</v>
      </c>
      <c r="S26" s="10">
        <f t="shared" si="8"/>
        <v>2.2649382160241305</v>
      </c>
      <c r="T26">
        <f t="shared" si="9"/>
        <v>0.6049902492354917</v>
      </c>
      <c r="U26">
        <f t="shared" si="10"/>
        <v>0.20313039252331822</v>
      </c>
      <c r="V26">
        <f t="shared" si="11"/>
        <v>0.29618298544728766</v>
      </c>
      <c r="W26" s="56">
        <f t="shared" si="28"/>
        <v>531.6756827108842</v>
      </c>
      <c r="X26" s="57">
        <f t="shared" si="28"/>
        <v>142.01650249000926</v>
      </c>
      <c r="Y26" s="9">
        <f t="shared" si="28"/>
        <v>47.683194782128425</v>
      </c>
      <c r="Z26" s="9">
        <f t="shared" si="28"/>
        <v>69.52652830921937</v>
      </c>
    </row>
    <row r="27" spans="1:26" ht="11.25">
      <c r="A27">
        <f t="shared" si="14"/>
        <v>3</v>
      </c>
      <c r="B27">
        <f t="shared" si="15"/>
        <v>0.8</v>
      </c>
      <c r="C27" s="8">
        <f t="shared" si="16"/>
        <v>90</v>
      </c>
      <c r="D27">
        <f t="shared" si="23"/>
        <v>0.06</v>
      </c>
      <c r="E27" s="10">
        <f t="shared" si="24"/>
        <v>1.363199884245683</v>
      </c>
      <c r="F27">
        <f t="shared" si="0"/>
        <v>0.3699809685835549</v>
      </c>
      <c r="G27">
        <f t="shared" si="25"/>
        <v>0.193546849726348</v>
      </c>
      <c r="H27" s="18">
        <f t="shared" si="26"/>
        <v>0.3100024623745248</v>
      </c>
      <c r="I27" s="18">
        <f t="shared" si="27"/>
        <v>3.700077188540691</v>
      </c>
      <c r="J27" s="18">
        <f t="shared" si="1"/>
        <v>0.0387503077968156</v>
      </c>
      <c r="K27" s="18">
        <f t="shared" si="22"/>
        <v>0.46250964856758636</v>
      </c>
      <c r="L27" s="35">
        <v>240</v>
      </c>
      <c r="M27" s="10">
        <f t="shared" si="2"/>
        <v>0.7095455397498779</v>
      </c>
      <c r="N27" s="18">
        <f t="shared" si="3"/>
        <v>0.20979542663266437</v>
      </c>
      <c r="O27">
        <f t="shared" si="4"/>
        <v>0.18470520744317465</v>
      </c>
      <c r="P27">
        <f t="shared" si="5"/>
        <v>2.181565145974962</v>
      </c>
      <c r="Q27" s="9">
        <f t="shared" si="6"/>
        <v>4.793342499789383</v>
      </c>
      <c r="R27">
        <f t="shared" si="7"/>
        <v>0.9226263095713004</v>
      </c>
      <c r="S27" s="10">
        <f t="shared" si="8"/>
        <v>2.1009599047974032</v>
      </c>
      <c r="T27">
        <f t="shared" si="9"/>
        <v>0.5575668506801044</v>
      </c>
      <c r="U27">
        <f t="shared" si="10"/>
        <v>0.2001950361994318</v>
      </c>
      <c r="V27">
        <f t="shared" si="11"/>
        <v>0.262643204915772</v>
      </c>
      <c r="W27" s="56">
        <f t="shared" si="28"/>
        <v>493.1831181215112</v>
      </c>
      <c r="X27" s="57">
        <f t="shared" si="28"/>
        <v>130.88424836271287</v>
      </c>
      <c r="Y27" s="9">
        <f t="shared" si="28"/>
        <v>46.99414394336356</v>
      </c>
      <c r="Z27" s="9">
        <f t="shared" si="28"/>
        <v>61.65333972248185</v>
      </c>
    </row>
    <row r="28" spans="1:26" ht="11.25">
      <c r="A28">
        <f t="shared" si="14"/>
        <v>3</v>
      </c>
      <c r="B28">
        <f t="shared" si="15"/>
        <v>0.8</v>
      </c>
      <c r="C28" s="8">
        <f t="shared" si="16"/>
        <v>90</v>
      </c>
      <c r="D28">
        <f t="shared" si="23"/>
        <v>0.06</v>
      </c>
      <c r="E28" s="10">
        <f t="shared" si="24"/>
        <v>1.363199884245683</v>
      </c>
      <c r="F28">
        <f t="shared" si="0"/>
        <v>0.3699809685835549</v>
      </c>
      <c r="G28">
        <f t="shared" si="25"/>
        <v>0.193546849726348</v>
      </c>
      <c r="H28" s="18">
        <f t="shared" si="26"/>
        <v>0.3100024623745248</v>
      </c>
      <c r="I28" s="18">
        <f t="shared" si="27"/>
        <v>3.700077188540691</v>
      </c>
      <c r="J28" s="18">
        <f t="shared" si="1"/>
        <v>0.0387503077968156</v>
      </c>
      <c r="K28" s="18">
        <f t="shared" si="22"/>
        <v>0.46250964856758636</v>
      </c>
      <c r="L28" s="35">
        <v>250</v>
      </c>
      <c r="M28" s="10">
        <f t="shared" si="2"/>
        <v>0.7391099372394562</v>
      </c>
      <c r="N28" s="18">
        <f t="shared" si="3"/>
        <v>0.18344437671532848</v>
      </c>
      <c r="O28">
        <f t="shared" si="4"/>
        <v>0.21123737064422998</v>
      </c>
      <c r="P28">
        <f t="shared" si="5"/>
        <v>2.36239533472596</v>
      </c>
      <c r="Q28" s="9">
        <f t="shared" si="6"/>
        <v>5.625532944291669</v>
      </c>
      <c r="R28">
        <f t="shared" si="7"/>
        <v>1.0694398350856293</v>
      </c>
      <c r="S28" s="10">
        <f t="shared" si="8"/>
        <v>1.9323588767191688</v>
      </c>
      <c r="T28">
        <f t="shared" si="9"/>
        <v>0.5117160127847808</v>
      </c>
      <c r="U28">
        <f t="shared" si="10"/>
        <v>0.19752150959227766</v>
      </c>
      <c r="V28">
        <f t="shared" si="11"/>
        <v>0.22983697943717785</v>
      </c>
      <c r="W28" s="56">
        <f t="shared" si="28"/>
        <v>453.6054086391713</v>
      </c>
      <c r="X28" s="57">
        <f t="shared" si="28"/>
        <v>120.12113996161267</v>
      </c>
      <c r="Y28" s="9">
        <f t="shared" si="28"/>
        <v>46.36655548463748</v>
      </c>
      <c r="Z28" s="9">
        <f t="shared" si="28"/>
        <v>53.9523471721787</v>
      </c>
    </row>
    <row r="29" spans="1:26" ht="11.25">
      <c r="A29">
        <f t="shared" si="14"/>
        <v>3</v>
      </c>
      <c r="B29">
        <f t="shared" si="15"/>
        <v>0.8</v>
      </c>
      <c r="C29" s="8">
        <f t="shared" si="16"/>
        <v>90</v>
      </c>
      <c r="D29">
        <f t="shared" si="23"/>
        <v>0.06</v>
      </c>
      <c r="E29" s="10">
        <f t="shared" si="24"/>
        <v>1.363199884245683</v>
      </c>
      <c r="F29">
        <f t="shared" si="0"/>
        <v>0.3699809685835549</v>
      </c>
      <c r="G29">
        <f t="shared" si="25"/>
        <v>0.193546849726348</v>
      </c>
      <c r="H29" s="18">
        <f t="shared" si="26"/>
        <v>0.3100024623745248</v>
      </c>
      <c r="I29" s="18">
        <f t="shared" si="27"/>
        <v>3.700077188540691</v>
      </c>
      <c r="J29" s="18">
        <f t="shared" si="1"/>
        <v>0.0387503077968156</v>
      </c>
      <c r="K29" s="18">
        <f t="shared" si="22"/>
        <v>0.46250964856758636</v>
      </c>
      <c r="L29" s="35">
        <v>260</v>
      </c>
      <c r="M29" s="10">
        <f t="shared" si="2"/>
        <v>0.7686743347290343</v>
      </c>
      <c r="N29" s="18">
        <f t="shared" si="3"/>
        <v>0.1585762126001544</v>
      </c>
      <c r="O29">
        <f t="shared" si="4"/>
        <v>0.24436393808019266</v>
      </c>
      <c r="P29">
        <f t="shared" si="5"/>
        <v>2.569989380619098</v>
      </c>
      <c r="Q29" s="9">
        <f t="shared" si="6"/>
        <v>6.664559150728996</v>
      </c>
      <c r="R29">
        <f t="shared" si="7"/>
        <v>1.2525430872454895</v>
      </c>
      <c r="S29" s="10">
        <f t="shared" si="8"/>
        <v>1.7584814050877533</v>
      </c>
      <c r="T29">
        <f t="shared" si="9"/>
        <v>0.4672286001362154</v>
      </c>
      <c r="U29">
        <f t="shared" si="10"/>
        <v>0.19509423713126053</v>
      </c>
      <c r="V29">
        <f t="shared" si="11"/>
        <v>0.19767943589029457</v>
      </c>
      <c r="W29" s="56">
        <f t="shared" si="28"/>
        <v>412.7890972786099</v>
      </c>
      <c r="X29" s="57">
        <f t="shared" si="28"/>
        <v>109.67808446251519</v>
      </c>
      <c r="Y29" s="9">
        <f t="shared" si="28"/>
        <v>45.79677316841078</v>
      </c>
      <c r="Z29" s="9">
        <f t="shared" si="28"/>
        <v>46.40362738872833</v>
      </c>
    </row>
    <row r="30" spans="1:26" ht="11.25">
      <c r="A30">
        <f t="shared" si="14"/>
        <v>3</v>
      </c>
      <c r="B30">
        <f t="shared" si="15"/>
        <v>0.8</v>
      </c>
      <c r="C30" s="8">
        <f t="shared" si="16"/>
        <v>90</v>
      </c>
      <c r="D30">
        <f t="shared" si="23"/>
        <v>0.06</v>
      </c>
      <c r="E30" s="10">
        <f t="shared" si="24"/>
        <v>1.363199884245683</v>
      </c>
      <c r="F30">
        <f t="shared" si="0"/>
        <v>0.3699809685835549</v>
      </c>
      <c r="G30">
        <f t="shared" si="25"/>
        <v>0.193546849726348</v>
      </c>
      <c r="H30" s="18">
        <f t="shared" si="26"/>
        <v>0.3100024623745248</v>
      </c>
      <c r="I30" s="18">
        <f t="shared" si="27"/>
        <v>3.700077188540691</v>
      </c>
      <c r="J30" s="18">
        <f t="shared" si="1"/>
        <v>0.0387503077968156</v>
      </c>
      <c r="K30" s="18">
        <f t="shared" si="22"/>
        <v>0.46250964856758636</v>
      </c>
      <c r="L30" s="35">
        <v>270</v>
      </c>
      <c r="M30" s="10">
        <f t="shared" si="2"/>
        <v>0.7982387322186126</v>
      </c>
      <c r="N30" s="18">
        <f t="shared" si="3"/>
        <v>0.1352778533921027</v>
      </c>
      <c r="O30">
        <f t="shared" si="4"/>
        <v>0.2864497537856243</v>
      </c>
      <c r="P30">
        <f t="shared" si="5"/>
        <v>2.811145995135977</v>
      </c>
      <c r="Q30" s="9">
        <f t="shared" si="6"/>
        <v>7.984595267412887</v>
      </c>
      <c r="R30">
        <f t="shared" si="7"/>
        <v>1.4849686484853604</v>
      </c>
      <c r="S30" s="10">
        <f t="shared" si="8"/>
        <v>1.5782945378597424</v>
      </c>
      <c r="T30">
        <f t="shared" si="9"/>
        <v>0.4239005447650335</v>
      </c>
      <c r="U30">
        <f t="shared" si="10"/>
        <v>0.19289952961484916</v>
      </c>
      <c r="V30">
        <f t="shared" si="11"/>
        <v>0.16609199367475458</v>
      </c>
      <c r="W30" s="56">
        <f t="shared" si="28"/>
        <v>370.4917070137413</v>
      </c>
      <c r="X30" s="57">
        <f t="shared" si="28"/>
        <v>99.50717858215687</v>
      </c>
      <c r="Y30" s="9">
        <f t="shared" si="28"/>
        <v>45.28158356682109</v>
      </c>
      <c r="Z30" s="9">
        <f t="shared" si="28"/>
        <v>38.98873422024337</v>
      </c>
    </row>
    <row r="31" spans="1:26" ht="11.25">
      <c r="A31">
        <f t="shared" si="14"/>
        <v>3</v>
      </c>
      <c r="B31">
        <f t="shared" si="15"/>
        <v>0.8</v>
      </c>
      <c r="C31" s="8">
        <f t="shared" si="16"/>
        <v>90</v>
      </c>
      <c r="D31">
        <f t="shared" si="23"/>
        <v>0.06</v>
      </c>
      <c r="E31" s="10">
        <f t="shared" si="24"/>
        <v>1.363199884245683</v>
      </c>
      <c r="F31">
        <f t="shared" si="0"/>
        <v>0.3699809685835549</v>
      </c>
      <c r="G31">
        <f t="shared" si="25"/>
        <v>0.193546849726348</v>
      </c>
      <c r="H31" s="18">
        <f t="shared" si="26"/>
        <v>0.3100024623745248</v>
      </c>
      <c r="I31" s="18">
        <f t="shared" si="27"/>
        <v>3.700077188540691</v>
      </c>
      <c r="J31" s="18">
        <f t="shared" si="1"/>
        <v>0.0387503077968156</v>
      </c>
      <c r="K31" s="18">
        <f t="shared" si="22"/>
        <v>0.46250964856758636</v>
      </c>
      <c r="L31" s="35">
        <v>280</v>
      </c>
      <c r="M31" s="10">
        <f t="shared" si="2"/>
        <v>0.8278031297081909</v>
      </c>
      <c r="N31" s="18">
        <f t="shared" si="3"/>
        <v>0.1136307314204777</v>
      </c>
      <c r="O31">
        <f t="shared" si="4"/>
        <v>0.3410196107373845</v>
      </c>
      <c r="P31">
        <f t="shared" si="5"/>
        <v>3.0951418814264033</v>
      </c>
      <c r="Q31" s="9">
        <f t="shared" si="6"/>
        <v>9.696197641067254</v>
      </c>
      <c r="R31">
        <f t="shared" si="7"/>
        <v>1.7861408595858344</v>
      </c>
      <c r="S31" s="10">
        <f t="shared" si="8"/>
        <v>1.3901016796639596</v>
      </c>
      <c r="T31">
        <f t="shared" si="9"/>
        <v>0.3815206726733921</v>
      </c>
      <c r="U31">
        <f t="shared" si="10"/>
        <v>0.19092537349851527</v>
      </c>
      <c r="V31">
        <f t="shared" si="11"/>
        <v>0.1350014789608278</v>
      </c>
      <c r="W31" s="56">
        <f t="shared" si="28"/>
        <v>326.3149759865275</v>
      </c>
      <c r="X31" s="57">
        <f t="shared" si="28"/>
        <v>89.55885095533239</v>
      </c>
      <c r="Y31" s="9">
        <f t="shared" si="28"/>
        <v>44.81816659875378</v>
      </c>
      <c r="Z31" s="9">
        <f t="shared" si="28"/>
        <v>31.690490709929577</v>
      </c>
    </row>
    <row r="32" spans="1:26" ht="11.25">
      <c r="A32">
        <f t="shared" si="14"/>
        <v>3</v>
      </c>
      <c r="B32">
        <f t="shared" si="15"/>
        <v>0.8</v>
      </c>
      <c r="C32" s="8">
        <f t="shared" si="16"/>
        <v>90</v>
      </c>
      <c r="D32">
        <f t="shared" si="23"/>
        <v>0.06</v>
      </c>
      <c r="E32" s="10">
        <f t="shared" si="24"/>
        <v>1.363199884245683</v>
      </c>
      <c r="F32">
        <f t="shared" si="0"/>
        <v>0.3699809685835549</v>
      </c>
      <c r="G32">
        <f t="shared" si="25"/>
        <v>0.193546849726348</v>
      </c>
      <c r="H32" s="18">
        <f t="shared" si="26"/>
        <v>0.3100024623745248</v>
      </c>
      <c r="I32" s="18">
        <f t="shared" si="27"/>
        <v>3.700077188540691</v>
      </c>
      <c r="J32" s="18">
        <f t="shared" si="1"/>
        <v>0.0387503077968156</v>
      </c>
      <c r="K32" s="18">
        <f t="shared" si="22"/>
        <v>0.46250964856758636</v>
      </c>
      <c r="L32" s="35">
        <v>290</v>
      </c>
      <c r="M32" s="10">
        <f t="shared" si="2"/>
        <v>0.8573675271977691</v>
      </c>
      <c r="N32" s="18">
        <f t="shared" si="3"/>
        <v>0.09371050761698463</v>
      </c>
      <c r="O32">
        <f t="shared" si="4"/>
        <v>0.4135108087899448</v>
      </c>
      <c r="P32">
        <f t="shared" si="5"/>
        <v>3.4349552932886853</v>
      </c>
      <c r="Q32" s="9">
        <f t="shared" si="6"/>
        <v>11.969909055878073</v>
      </c>
      <c r="R32">
        <f t="shared" si="7"/>
        <v>2.1860227779810786</v>
      </c>
      <c r="S32" s="10">
        <f t="shared" si="8"/>
        <v>1.190930926377866</v>
      </c>
      <c r="T32">
        <f t="shared" si="9"/>
        <v>0.3398479370384928</v>
      </c>
      <c r="U32">
        <f t="shared" si="10"/>
        <v>0.18916125346683096</v>
      </c>
      <c r="V32">
        <f t="shared" si="11"/>
        <v>0.10433934873500918</v>
      </c>
      <c r="W32" s="56">
        <f t="shared" si="28"/>
        <v>279.56127406201693</v>
      </c>
      <c r="X32" s="57">
        <f t="shared" si="28"/>
        <v>79.77651781601676</v>
      </c>
      <c r="Y32" s="9">
        <f t="shared" si="28"/>
        <v>44.40405388009598</v>
      </c>
      <c r="Z32" s="9">
        <f t="shared" si="28"/>
        <v>24.49280694714721</v>
      </c>
    </row>
    <row r="33" spans="1:26" ht="11.25">
      <c r="A33">
        <f t="shared" si="14"/>
        <v>3</v>
      </c>
      <c r="B33">
        <f t="shared" si="15"/>
        <v>0.8</v>
      </c>
      <c r="C33" s="8">
        <f t="shared" si="16"/>
        <v>90</v>
      </c>
      <c r="D33">
        <f t="shared" si="23"/>
        <v>0.06</v>
      </c>
      <c r="E33" s="10">
        <f t="shared" si="24"/>
        <v>1.363199884245683</v>
      </c>
      <c r="F33">
        <f t="shared" si="0"/>
        <v>0.3699809685835549</v>
      </c>
      <c r="G33">
        <f>(COS(F33)-E33*SIN(F33))^2+(D33*SIN(F33))^2</f>
        <v>0.193546849726348</v>
      </c>
      <c r="H33" s="18">
        <f>D33/G33</f>
        <v>0.3100024623745248</v>
      </c>
      <c r="I33" s="18">
        <f>((1-(D33^2+E33^2))*SIN(F33)*COS(F33)+E33*((COS(F33))^2-(SIN(F33))^2))/G33</f>
        <v>3.700077188540691</v>
      </c>
      <c r="J33" s="18">
        <f>H33/N</f>
        <v>0.0387503077968156</v>
      </c>
      <c r="K33" s="18">
        <f>I33/$H$2</f>
        <v>0.46250964856758636</v>
      </c>
      <c r="L33" s="35">
        <v>300</v>
      </c>
      <c r="M33" s="10">
        <f t="shared" si="2"/>
        <v>0.8869319246873474</v>
      </c>
      <c r="N33" s="18">
        <f>(COS(M33)-K33*SIN(M33))^2+(J33*SIN(M33))^2</f>
        <v>0.07558680706595204</v>
      </c>
      <c r="O33">
        <f>J33/N33</f>
        <v>0.5126596730432685</v>
      </c>
      <c r="P33">
        <f>((1-(K33^2+J33^2))*SIN(M33)*COS(M33)+K33*((COS(M33))^2-(SIN(M33))^2))/N33</f>
        <v>3.8492762202358755</v>
      </c>
      <c r="Q33" s="9">
        <f>O33^2+P33^2</f>
        <v>15.079747360038219</v>
      </c>
      <c r="R33">
        <f>SQRT(O33*(Q33-O33))</f>
        <v>2.732756559009136</v>
      </c>
      <c r="S33" s="10">
        <f>SQRT(1-(1-2*O33)^2)/2/O33</f>
        <v>0.9749932231209459</v>
      </c>
      <c r="T33">
        <f>1/(P33-(1-O33)/S33)</f>
        <v>0.2985576815812827</v>
      </c>
      <c r="U33">
        <f>O33/R33</f>
        <v>0.18759800295901682</v>
      </c>
      <c r="V33">
        <f>(P33-R33)/Q33</f>
        <v>0.07404100576549112</v>
      </c>
      <c r="W33" s="56">
        <f>S33/w/Ro*1000000000000</f>
        <v>228.871668054274</v>
      </c>
      <c r="X33" s="57">
        <f>T33/w/Ro*1000000000000</f>
        <v>70.08396876359478</v>
      </c>
      <c r="Y33" s="9">
        <f>U33/w/Ro*1000000000000</f>
        <v>44.037093635834125</v>
      </c>
      <c r="Z33" s="9">
        <f>V33/w/Ro*1000000000000</f>
        <v>17.380519261170257</v>
      </c>
    </row>
    <row r="34" spans="3:26" ht="11.25">
      <c r="C34" s="8"/>
      <c r="E34" s="10"/>
      <c r="H34" s="18"/>
      <c r="I34" s="18"/>
      <c r="J34" s="18"/>
      <c r="K34" s="18"/>
      <c r="L34" s="35"/>
      <c r="M34" s="10"/>
      <c r="N34" s="18"/>
      <c r="Q34" s="9"/>
      <c r="S34" s="10"/>
      <c r="W34" s="9"/>
      <c r="X34" s="9"/>
      <c r="Y34" s="9"/>
      <c r="Z34" s="9"/>
    </row>
    <row r="35" spans="1:26" ht="11.25">
      <c r="A35" s="2" t="s">
        <v>42</v>
      </c>
      <c r="C35" s="8"/>
      <c r="E35" s="10" t="s">
        <v>43</v>
      </c>
      <c r="F35" s="18">
        <f>29.5*2.54+7</f>
        <v>81.93</v>
      </c>
      <c r="G35" s="2" t="s">
        <v>44</v>
      </c>
      <c r="H35" s="18"/>
      <c r="I35" s="18" t="s">
        <v>45</v>
      </c>
      <c r="J35" s="18">
        <f>14*2.54</f>
        <v>35.56</v>
      </c>
      <c r="K35" s="71" t="s">
        <v>44</v>
      </c>
      <c r="L35" s="35"/>
      <c r="M35" s="10"/>
      <c r="N35" s="18"/>
      <c r="Q35" s="9"/>
      <c r="S35" s="10"/>
      <c r="W35" s="9"/>
      <c r="X35" s="9"/>
      <c r="Y35" s="9"/>
      <c r="Z35" s="9"/>
    </row>
    <row r="36" spans="1:26" ht="11.25">
      <c r="A36">
        <v>2.093699846675919</v>
      </c>
      <c r="B36">
        <v>0.8739505426794915</v>
      </c>
      <c r="C36" s="8">
        <v>71.1</v>
      </c>
      <c r="D36">
        <f>A36/Ro</f>
        <v>0.041873996933518384</v>
      </c>
      <c r="E36" s="10">
        <f>w*B36/Ro/1000000</f>
        <v>1.489211598271418</v>
      </c>
      <c r="F36">
        <f>kb*C36</f>
        <v>0.2922849651810084</v>
      </c>
      <c r="G36">
        <f>(COS(F36)-E36*SIN(F36))^2+(D36*SIN(F36))^2</f>
        <v>0.2794419943762594</v>
      </c>
      <c r="H36" s="18">
        <f>D36/G36</f>
        <v>0.14984861894857662</v>
      </c>
      <c r="I36" s="18">
        <f>((1-(D36^2+E36^2))*SIN(F36)*COS(F36)+E36*((COS(F36))^2-(SIN(F36))^2))/G36</f>
        <v>3.240175378332177</v>
      </c>
      <c r="J36" s="18">
        <f>H36/N</f>
        <v>0.018731077368572078</v>
      </c>
      <c r="K36" s="18">
        <f>I36/$H$2</f>
        <v>0.4050219222915221</v>
      </c>
      <c r="L36" s="35">
        <v>81.93</v>
      </c>
      <c r="M36" s="10">
        <f>ka*L36</f>
        <v>0.24222110863211457</v>
      </c>
      <c r="N36" s="18">
        <f>(COS(M36)-K36*SIN(M36))^2+(J36*SIN(M36))^2</f>
        <v>0.7633006986974168</v>
      </c>
      <c r="O36">
        <f>J36/N36</f>
        <v>0.024539578439449775</v>
      </c>
      <c r="P36">
        <f>((1-(K36^2+J36^2))*SIN(M36)*COS(M36)+K36*((COS(M36))^2-(SIN(M36))^2))/N36</f>
        <v>0.7244787811240172</v>
      </c>
      <c r="Q36" s="9">
        <f>O36^2+P36^2</f>
        <v>0.5254716952089276</v>
      </c>
      <c r="R36">
        <f>SQRT(O36*(Q36-O36))</f>
        <v>0.11087228225442197</v>
      </c>
      <c r="S36" s="10">
        <f>SQRT(1-(1-2*O36)^2)/2/O36</f>
        <v>6.304799464192753</v>
      </c>
      <c r="T36">
        <f>1/(P36-(1-O36)/S36)</f>
        <v>1.7551198509501247</v>
      </c>
      <c r="U36">
        <f>O36/R36</f>
        <v>0.22133195006429165</v>
      </c>
      <c r="V36">
        <f>(P36-R36)/Q36</f>
        <v>1.167725120999382</v>
      </c>
      <c r="W36" s="72">
        <f>S36/w/Ro*1000000000000</f>
        <v>1479.999999895885</v>
      </c>
      <c r="X36" s="72">
        <f>T36/w/Ro*1000000000000</f>
        <v>411.99999999619905</v>
      </c>
      <c r="Y36" s="9">
        <f>U36/w/Ro*1000000000000</f>
        <v>51.95586123436661</v>
      </c>
      <c r="Z36" s="9">
        <f>V36/w/Ro*1000000000000</f>
        <v>274.1139014448868</v>
      </c>
    </row>
    <row r="37" spans="1:26" ht="11.25">
      <c r="A37">
        <v>3.507853625076703</v>
      </c>
      <c r="B37">
        <v>1.2294765804863503</v>
      </c>
      <c r="C37" s="8">
        <v>35.56</v>
      </c>
      <c r="E37" s="10"/>
      <c r="H37" s="18"/>
      <c r="I37" s="18"/>
      <c r="J37" s="18"/>
      <c r="K37" s="18"/>
      <c r="L37" s="35"/>
      <c r="M37" s="10"/>
      <c r="N37" s="18"/>
      <c r="Q37" s="9"/>
      <c r="S37" s="10"/>
      <c r="U37" t="s">
        <v>46</v>
      </c>
      <c r="W37" s="9">
        <v>1480</v>
      </c>
      <c r="X37" s="9">
        <v>412</v>
      </c>
      <c r="Y37" s="9"/>
      <c r="Z37" s="9"/>
    </row>
    <row r="38" spans="1:26" ht="11.25">
      <c r="A38">
        <v>5.143131164674966</v>
      </c>
      <c r="B38">
        <v>1.2805268007413815</v>
      </c>
      <c r="C38" s="8">
        <v>35.56</v>
      </c>
      <c r="E38" s="10"/>
      <c r="H38" s="18"/>
      <c r="I38" s="18"/>
      <c r="J38" s="18"/>
      <c r="K38" s="18"/>
      <c r="L38" s="35"/>
      <c r="M38" s="10"/>
      <c r="N38" s="18"/>
      <c r="Q38" s="9"/>
      <c r="S38" s="10"/>
      <c r="U38" t="s">
        <v>47</v>
      </c>
      <c r="W38" s="9">
        <v>1184</v>
      </c>
      <c r="X38" s="9">
        <v>416</v>
      </c>
      <c r="Y38" s="9"/>
      <c r="Z38" s="9"/>
    </row>
    <row r="39" spans="1:26" ht="11.25">
      <c r="A39">
        <v>2.093699846675919</v>
      </c>
      <c r="B39">
        <v>0.8739505426794915</v>
      </c>
      <c r="C39" s="8">
        <v>71.12</v>
      </c>
      <c r="E39" s="10"/>
      <c r="H39" s="18"/>
      <c r="I39" s="18"/>
      <c r="J39" s="18"/>
      <c r="K39" s="18"/>
      <c r="L39" s="35"/>
      <c r="M39" s="10"/>
      <c r="N39" s="18"/>
      <c r="Q39" s="9"/>
      <c r="S39" s="10"/>
      <c r="U39" t="s">
        <v>46</v>
      </c>
      <c r="W39" s="9">
        <v>1480</v>
      </c>
      <c r="X39" s="9">
        <v>412</v>
      </c>
      <c r="Y39" s="9"/>
      <c r="Z39" s="9"/>
    </row>
    <row r="40" spans="1:26" ht="11.25">
      <c r="A40">
        <v>3.0103254574930878</v>
      </c>
      <c r="B40">
        <v>0.9043379622061908</v>
      </c>
      <c r="C40" s="8">
        <v>71.12</v>
      </c>
      <c r="E40" s="10"/>
      <c r="H40" s="18"/>
      <c r="I40" s="18"/>
      <c r="J40" s="18"/>
      <c r="K40" s="18"/>
      <c r="L40" s="35"/>
      <c r="M40" s="10"/>
      <c r="N40" s="18"/>
      <c r="Q40" s="9"/>
      <c r="S40" s="10"/>
      <c r="U40" t="s">
        <v>47</v>
      </c>
      <c r="W40" s="9">
        <v>1184</v>
      </c>
      <c r="X40" s="9">
        <v>416</v>
      </c>
      <c r="Y40" s="9"/>
      <c r="Z40" s="9"/>
    </row>
    <row r="41" spans="3:26" ht="11.25">
      <c r="C41" s="8"/>
      <c r="E41" s="10"/>
      <c r="H41" s="18"/>
      <c r="I41" s="18"/>
      <c r="J41" s="18"/>
      <c r="K41" s="18"/>
      <c r="L41" s="35"/>
      <c r="M41" s="10"/>
      <c r="N41" s="18"/>
      <c r="Q41" s="9"/>
      <c r="S41" s="10"/>
      <c r="W41" s="9"/>
      <c r="X41" s="9"/>
      <c r="Y41" s="9"/>
      <c r="Z41" s="9"/>
    </row>
    <row r="42" spans="3:26" ht="11.25">
      <c r="C42" s="8"/>
      <c r="E42" s="10"/>
      <c r="H42" s="18"/>
      <c r="I42" s="18"/>
      <c r="J42" s="18"/>
      <c r="K42" s="18"/>
      <c r="L42" s="35"/>
      <c r="M42" s="10"/>
      <c r="N42" s="18"/>
      <c r="Q42" s="9"/>
      <c r="S42" s="10"/>
      <c r="W42" s="9"/>
      <c r="X42" s="9"/>
      <c r="Y42" s="9"/>
      <c r="Z42" s="9"/>
    </row>
    <row r="43" spans="3:26" ht="11.25">
      <c r="C43" s="8"/>
      <c r="E43" s="10"/>
      <c r="H43" s="18"/>
      <c r="I43" s="18"/>
      <c r="J43" s="18"/>
      <c r="K43" s="18"/>
      <c r="L43" s="35"/>
      <c r="M43" s="10"/>
      <c r="N43" s="18"/>
      <c r="Q43" s="9"/>
      <c r="S43" s="10"/>
      <c r="W43" s="9"/>
      <c r="X43" s="9"/>
      <c r="Y43" s="9"/>
      <c r="Z43" s="9"/>
    </row>
    <row r="44" spans="3:26" ht="11.25">
      <c r="C44" s="8"/>
      <c r="E44" s="10"/>
      <c r="H44" s="18"/>
      <c r="I44" s="18"/>
      <c r="J44" s="18"/>
      <c r="K44" s="18"/>
      <c r="L44" s="35"/>
      <c r="M44" s="10"/>
      <c r="N44" s="18"/>
      <c r="Q44" s="9"/>
      <c r="S44" s="10"/>
      <c r="W44" s="9"/>
      <c r="X44" s="9"/>
      <c r="Y44" s="9"/>
      <c r="Z44" s="9"/>
    </row>
    <row r="45" spans="3:26" ht="11.25">
      <c r="C45" s="8"/>
      <c r="E45" s="10"/>
      <c r="H45" s="18"/>
      <c r="I45" s="18"/>
      <c r="J45" s="18"/>
      <c r="K45" s="18"/>
      <c r="L45" s="35"/>
      <c r="M45" s="10"/>
      <c r="N45" s="18"/>
      <c r="Q45" s="9"/>
      <c r="S45" s="10"/>
      <c r="W45" s="9"/>
      <c r="X45" s="9"/>
      <c r="Y45" s="9"/>
      <c r="Z45" s="9"/>
    </row>
    <row r="46" spans="3:26" ht="11.25">
      <c r="C46" s="8"/>
      <c r="E46" s="10"/>
      <c r="H46" s="18"/>
      <c r="I46" s="18"/>
      <c r="J46" s="18"/>
      <c r="K46" s="18"/>
      <c r="L46" s="35"/>
      <c r="M46" s="10"/>
      <c r="N46" s="18"/>
      <c r="Q46" s="9"/>
      <c r="S46" s="10"/>
      <c r="W46" s="9"/>
      <c r="X46" s="9"/>
      <c r="Y46" s="9"/>
      <c r="Z46" s="9"/>
    </row>
    <row r="47" spans="3:26" ht="11.25">
      <c r="C47" s="8"/>
      <c r="E47" s="10"/>
      <c r="H47" s="18"/>
      <c r="I47" s="18"/>
      <c r="J47" s="18"/>
      <c r="K47" s="18"/>
      <c r="L47" s="35"/>
      <c r="M47" s="10"/>
      <c r="N47" s="18"/>
      <c r="Q47" s="9"/>
      <c r="S47" s="10"/>
      <c r="W47" s="9"/>
      <c r="X47" s="9"/>
      <c r="Y47" s="9"/>
      <c r="Z47" s="9"/>
    </row>
    <row r="48" spans="3:26" ht="11.25">
      <c r="C48" s="8"/>
      <c r="E48" s="10"/>
      <c r="H48" s="18"/>
      <c r="I48" s="18"/>
      <c r="J48" s="18"/>
      <c r="K48" s="18"/>
      <c r="L48" s="35"/>
      <c r="M48" s="10"/>
      <c r="N48" s="18"/>
      <c r="Q48" s="9"/>
      <c r="S48" s="10"/>
      <c r="W48" s="9"/>
      <c r="X48" s="9"/>
      <c r="Y48" s="9"/>
      <c r="Z48" s="9"/>
    </row>
    <row r="49" spans="3:26" ht="11.25">
      <c r="C49" s="8"/>
      <c r="E49" s="10"/>
      <c r="H49" s="18"/>
      <c r="I49" s="18"/>
      <c r="J49" s="18"/>
      <c r="K49" s="18"/>
      <c r="L49" s="35"/>
      <c r="M49" s="10"/>
      <c r="N49" s="18"/>
      <c r="Q49" s="9"/>
      <c r="S49" s="10"/>
      <c r="W49" s="9"/>
      <c r="X49" s="9"/>
      <c r="Y49" s="9"/>
      <c r="Z49" s="9"/>
    </row>
    <row r="50" spans="3:26" ht="11.25">
      <c r="C50" s="8"/>
      <c r="E50" s="10"/>
      <c r="H50" s="18"/>
      <c r="I50" s="18"/>
      <c r="J50" s="18"/>
      <c r="K50" s="18"/>
      <c r="L50" s="35"/>
      <c r="M50" s="10"/>
      <c r="N50" s="18"/>
      <c r="Q50" s="9"/>
      <c r="S50" s="10"/>
      <c r="W50" s="9"/>
      <c r="X50" s="9"/>
      <c r="Y50" s="9"/>
      <c r="Z50" s="9"/>
    </row>
    <row r="51" spans="3:26" ht="11.25">
      <c r="C51" s="8"/>
      <c r="E51" s="10"/>
      <c r="H51" s="18"/>
      <c r="I51" s="18"/>
      <c r="J51" s="18"/>
      <c r="K51" s="18"/>
      <c r="L51" s="35"/>
      <c r="M51" s="10"/>
      <c r="N51" s="18"/>
      <c r="Q51" s="9"/>
      <c r="S51" s="10"/>
      <c r="W51" s="9"/>
      <c r="X51" s="9"/>
      <c r="Y51" s="9"/>
      <c r="Z51" s="9"/>
    </row>
    <row r="52" spans="3:26" ht="11.25">
      <c r="C52" s="8"/>
      <c r="E52" s="10"/>
      <c r="H52" s="18"/>
      <c r="I52" s="18"/>
      <c r="J52" s="18"/>
      <c r="K52" s="18"/>
      <c r="L52" s="35"/>
      <c r="M52" s="10"/>
      <c r="N52" s="18"/>
      <c r="Q52" s="9"/>
      <c r="S52" s="10"/>
      <c r="W52" s="9"/>
      <c r="X52" s="9"/>
      <c r="Y52" s="9"/>
      <c r="Z52" s="9"/>
    </row>
    <row r="53" spans="3:26" ht="11.25">
      <c r="C53" s="8"/>
      <c r="E53" s="10"/>
      <c r="H53" s="18"/>
      <c r="I53" s="18"/>
      <c r="J53" s="18"/>
      <c r="K53" s="18"/>
      <c r="L53" s="35"/>
      <c r="M53" s="10"/>
      <c r="N53" s="18"/>
      <c r="Q53" s="9"/>
      <c r="S53" s="10"/>
      <c r="W53" s="9"/>
      <c r="X53" s="9"/>
      <c r="Y53" s="9"/>
      <c r="Z53" s="9"/>
    </row>
    <row r="54" spans="3:26" ht="11.25">
      <c r="C54" s="8"/>
      <c r="E54" s="10"/>
      <c r="H54" s="18"/>
      <c r="I54" s="18"/>
      <c r="J54" s="18"/>
      <c r="K54" s="18"/>
      <c r="L54" s="35"/>
      <c r="M54" s="10"/>
      <c r="N54" s="18"/>
      <c r="Q54" s="9"/>
      <c r="S54" s="10"/>
      <c r="W54" s="9"/>
      <c r="X54" s="9"/>
      <c r="Y54" s="9"/>
      <c r="Z54" s="9"/>
    </row>
    <row r="55" spans="3:26" ht="11.25">
      <c r="C55" s="8"/>
      <c r="E55" s="10"/>
      <c r="H55" s="18"/>
      <c r="I55" s="18"/>
      <c r="J55" s="18"/>
      <c r="K55" s="18"/>
      <c r="L55" s="35"/>
      <c r="M55" s="10"/>
      <c r="N55" s="18"/>
      <c r="Q55" s="9"/>
      <c r="S55" s="10"/>
      <c r="W55" s="9"/>
      <c r="X55" s="9"/>
      <c r="Y55" s="9"/>
      <c r="Z55" s="9"/>
    </row>
    <row r="56" spans="3:26" ht="11.25">
      <c r="C56" s="8"/>
      <c r="E56" s="10"/>
      <c r="H56" s="18"/>
      <c r="I56" s="18"/>
      <c r="J56" s="18"/>
      <c r="K56" s="18"/>
      <c r="L56" s="35"/>
      <c r="M56" s="10"/>
      <c r="N56" s="18"/>
      <c r="Q56" s="9"/>
      <c r="S56" s="10"/>
      <c r="W56" s="9"/>
      <c r="X56" s="9"/>
      <c r="Y56" s="9"/>
      <c r="Z56" s="9"/>
    </row>
    <row r="57" spans="3:26" ht="11.25">
      <c r="C57" s="8"/>
      <c r="E57" s="10"/>
      <c r="H57" s="18"/>
      <c r="I57" s="18"/>
      <c r="J57" s="18"/>
      <c r="K57" s="18"/>
      <c r="L57" s="35"/>
      <c r="M57" s="10"/>
      <c r="N57" s="18"/>
      <c r="Q57" s="9"/>
      <c r="S57" s="10"/>
      <c r="W57" s="9"/>
      <c r="X57" s="9"/>
      <c r="Y57" s="9"/>
      <c r="Z57" s="9"/>
    </row>
    <row r="58" spans="3:26" ht="11.25">
      <c r="C58" s="8"/>
      <c r="E58" s="10"/>
      <c r="H58" s="18"/>
      <c r="I58" s="18"/>
      <c r="J58" s="18"/>
      <c r="K58" s="18"/>
      <c r="L58" s="35"/>
      <c r="M58" s="10"/>
      <c r="N58" s="18"/>
      <c r="Q58" s="9"/>
      <c r="S58" s="10"/>
      <c r="W58" s="9"/>
      <c r="X58" s="9"/>
      <c r="Y58" s="9"/>
      <c r="Z58" s="9"/>
    </row>
    <row r="59" spans="3:26" ht="11.25">
      <c r="C59" s="8"/>
      <c r="E59" s="10"/>
      <c r="H59" s="18"/>
      <c r="I59" s="18"/>
      <c r="J59" s="18"/>
      <c r="K59" s="18"/>
      <c r="L59" s="35"/>
      <c r="M59" s="10"/>
      <c r="N59" s="18"/>
      <c r="Q59" s="9"/>
      <c r="S59" s="10"/>
      <c r="W59" s="9"/>
      <c r="X59" s="9"/>
      <c r="Y59" s="9"/>
      <c r="Z59" s="9"/>
    </row>
    <row r="60" spans="3:26" ht="11.25">
      <c r="C60" s="8"/>
      <c r="E60" s="10"/>
      <c r="H60" s="18"/>
      <c r="I60" s="18"/>
      <c r="J60" s="18"/>
      <c r="K60" s="18"/>
      <c r="L60" s="35"/>
      <c r="M60" s="10"/>
      <c r="N60" s="18"/>
      <c r="Q60" s="9"/>
      <c r="S60" s="10"/>
      <c r="W60" s="9"/>
      <c r="X60" s="9"/>
      <c r="Y60" s="9"/>
      <c r="Z60" s="9"/>
    </row>
    <row r="61" spans="3:26" ht="11.25">
      <c r="C61" s="8"/>
      <c r="E61" s="10"/>
      <c r="H61" s="18"/>
      <c r="I61" s="18"/>
      <c r="J61" s="18"/>
      <c r="K61" s="18"/>
      <c r="L61" s="35"/>
      <c r="M61" s="10"/>
      <c r="N61" s="18"/>
      <c r="Q61" s="9"/>
      <c r="S61" s="10"/>
      <c r="W61" s="9"/>
      <c r="X61" s="9"/>
      <c r="Y61" s="9"/>
      <c r="Z61" s="9"/>
    </row>
    <row r="62" spans="3:26" ht="11.25">
      <c r="C62" s="8"/>
      <c r="E62" s="10"/>
      <c r="H62" s="18"/>
      <c r="I62" s="18"/>
      <c r="J62" s="18"/>
      <c r="K62" s="18"/>
      <c r="L62" s="35"/>
      <c r="M62" s="10"/>
      <c r="N62" s="18"/>
      <c r="Q62" s="9"/>
      <c r="S62" s="10"/>
      <c r="W62" s="9"/>
      <c r="X62" s="9"/>
      <c r="Y62" s="9"/>
      <c r="Z62" s="9"/>
    </row>
    <row r="63" spans="3:26" ht="11.25">
      <c r="C63" s="8"/>
      <c r="E63" s="10"/>
      <c r="H63" s="18"/>
      <c r="I63" s="18"/>
      <c r="J63" s="18"/>
      <c r="K63" s="18"/>
      <c r="L63" s="35"/>
      <c r="M63" s="10"/>
      <c r="N63" s="18"/>
      <c r="Q63" s="9"/>
      <c r="S63" s="10"/>
      <c r="W63" s="9"/>
      <c r="X63" s="9"/>
      <c r="Y63" s="9"/>
      <c r="Z63" s="9"/>
    </row>
    <row r="64" spans="3:26" ht="11.25">
      <c r="C64" s="8"/>
      <c r="E64" s="10"/>
      <c r="H64" s="18"/>
      <c r="I64" s="18"/>
      <c r="J64" s="18"/>
      <c r="K64" s="18"/>
      <c r="L64" s="35"/>
      <c r="M64" s="10"/>
      <c r="N64" s="18"/>
      <c r="Q64" s="9"/>
      <c r="S64" s="10"/>
      <c r="W64" s="9"/>
      <c r="X64" s="9"/>
      <c r="Y64" s="9"/>
      <c r="Z64" s="9"/>
    </row>
    <row r="65" spans="3:26" ht="11.25">
      <c r="C65" s="8"/>
      <c r="E65" s="10"/>
      <c r="S65" s="10"/>
      <c r="W65" s="9"/>
      <c r="X65" s="9"/>
      <c r="Y65" s="9"/>
      <c r="Z65" s="9"/>
    </row>
    <row r="66" spans="3:26" ht="11.25">
      <c r="C66" s="8"/>
      <c r="E66" s="10"/>
      <c r="S66" s="10"/>
      <c r="W66" s="9"/>
      <c r="X66" s="9"/>
      <c r="Y66" s="9"/>
      <c r="Z66" s="9"/>
    </row>
    <row r="67" ht="11.25">
      <c r="C67" s="8"/>
    </row>
    <row r="68" ht="11.25">
      <c r="C68" s="8"/>
    </row>
    <row r="69" ht="11.25">
      <c r="C69" s="8"/>
    </row>
    <row r="70" ht="11.25">
      <c r="C70" s="8"/>
    </row>
    <row r="71" ht="11.25">
      <c r="C71" s="8"/>
    </row>
    <row r="72" ht="11.25">
      <c r="C72" s="8"/>
    </row>
    <row r="73" ht="11.25">
      <c r="C73" s="8"/>
    </row>
    <row r="74" ht="11.25">
      <c r="C74" s="8"/>
    </row>
    <row r="75" ht="11.25">
      <c r="C75" s="8"/>
    </row>
    <row r="76" ht="11.25">
      <c r="C76" s="8"/>
    </row>
    <row r="77" ht="11.25">
      <c r="C77" s="8"/>
    </row>
    <row r="78" ht="11.25">
      <c r="C78" s="8"/>
    </row>
    <row r="79" ht="11.25">
      <c r="C79" s="8"/>
    </row>
    <row r="80" ht="11.25">
      <c r="C80" s="8"/>
    </row>
    <row r="81" ht="11.25">
      <c r="C81" s="8"/>
    </row>
    <row r="82" ht="11.25">
      <c r="C82" s="8"/>
    </row>
    <row r="83" ht="11.25">
      <c r="C83" s="8"/>
    </row>
    <row r="84" ht="11.25">
      <c r="C84" s="8"/>
    </row>
    <row r="85" ht="11.25">
      <c r="C85" s="8"/>
    </row>
    <row r="86" ht="11.25">
      <c r="C86" s="8"/>
    </row>
    <row r="87" ht="11.25">
      <c r="C87" s="8"/>
    </row>
    <row r="88" ht="11.25">
      <c r="C88" s="8"/>
    </row>
    <row r="89" ht="11.25">
      <c r="C89" s="8"/>
    </row>
    <row r="90" ht="11.25">
      <c r="C90" s="8"/>
    </row>
    <row r="91" ht="11.25">
      <c r="C91" s="8"/>
    </row>
    <row r="92" ht="11.25">
      <c r="C92" s="8"/>
    </row>
    <row r="93" ht="11.25">
      <c r="C93" s="8"/>
    </row>
    <row r="94" ht="11.25">
      <c r="C94" s="8"/>
    </row>
    <row r="95" ht="11.25">
      <c r="C95" s="8"/>
    </row>
    <row r="96" ht="11.25">
      <c r="C96" s="8"/>
    </row>
    <row r="97" ht="11.25">
      <c r="C97" s="8"/>
    </row>
    <row r="98" ht="11.25">
      <c r="C98" s="8"/>
    </row>
    <row r="99" ht="11.25">
      <c r="C99" s="8"/>
    </row>
    <row r="100" ht="11.25">
      <c r="C100" s="8"/>
    </row>
    <row r="101" ht="11.25">
      <c r="C101" s="8"/>
    </row>
    <row r="102" ht="11.25">
      <c r="C102" s="8"/>
    </row>
    <row r="103" ht="11.25">
      <c r="C103" s="8"/>
    </row>
    <row r="104" ht="11.25">
      <c r="C104" s="8"/>
    </row>
    <row r="105" ht="11.25">
      <c r="C105" s="8"/>
    </row>
    <row r="106" ht="11.25">
      <c r="C106" s="8"/>
    </row>
    <row r="107" ht="11.25">
      <c r="C107" s="8"/>
    </row>
    <row r="108" ht="11.25">
      <c r="C108" s="8"/>
    </row>
    <row r="109" ht="11.25">
      <c r="C109" s="8"/>
    </row>
    <row r="110" ht="11.25">
      <c r="C110" s="8"/>
    </row>
    <row r="111" ht="11.25">
      <c r="C111" s="8"/>
    </row>
    <row r="112" ht="11.25">
      <c r="C112" s="8"/>
    </row>
    <row r="113" ht="11.25">
      <c r="C113" s="8"/>
    </row>
    <row r="114" ht="11.25">
      <c r="C114" s="8"/>
    </row>
    <row r="115" ht="11.25">
      <c r="C115" s="8"/>
    </row>
    <row r="116" ht="11.25">
      <c r="C116" s="8"/>
    </row>
    <row r="117" ht="11.25">
      <c r="C117" s="8"/>
    </row>
    <row r="118" ht="11.25">
      <c r="C118" s="8"/>
    </row>
    <row r="119" ht="11.25">
      <c r="C119" s="8"/>
    </row>
    <row r="120" ht="11.25">
      <c r="C120" s="8"/>
    </row>
    <row r="121" ht="11.25">
      <c r="C121" s="8"/>
    </row>
    <row r="122" ht="11.25">
      <c r="C122" s="8"/>
    </row>
    <row r="123" ht="11.25">
      <c r="C123" s="8"/>
    </row>
    <row r="124" ht="11.25">
      <c r="C124" s="8"/>
    </row>
    <row r="125" ht="11.25">
      <c r="C125" s="8"/>
    </row>
    <row r="126" ht="11.25">
      <c r="C126" s="8"/>
    </row>
    <row r="127" ht="11.25">
      <c r="C127" s="8"/>
    </row>
    <row r="128" ht="11.25">
      <c r="C128" s="8"/>
    </row>
    <row r="129" ht="11.25">
      <c r="C129" s="8"/>
    </row>
    <row r="130" ht="11.25">
      <c r="C130" s="8"/>
    </row>
    <row r="131" ht="11.25">
      <c r="C131" s="8"/>
    </row>
    <row r="132" ht="11.25">
      <c r="C132" s="8"/>
    </row>
    <row r="133" ht="11.25">
      <c r="C133" s="8"/>
    </row>
    <row r="134" ht="11.25">
      <c r="C134" s="8"/>
    </row>
    <row r="135" ht="11.25">
      <c r="C135" s="8"/>
    </row>
    <row r="136" ht="11.25">
      <c r="C136" s="8"/>
    </row>
    <row r="137" ht="11.25">
      <c r="C137" s="8"/>
    </row>
    <row r="138" ht="11.25">
      <c r="C138" s="8"/>
    </row>
    <row r="139" ht="11.25">
      <c r="C139" s="8"/>
    </row>
    <row r="140" ht="11.25">
      <c r="C140" s="8"/>
    </row>
    <row r="141" ht="11.25">
      <c r="C141" s="8"/>
    </row>
    <row r="142" ht="11.25">
      <c r="C142" s="8"/>
    </row>
    <row r="143" ht="11.25">
      <c r="C143" s="8"/>
    </row>
    <row r="144" ht="11.25">
      <c r="C144" s="8"/>
    </row>
    <row r="145" ht="11.25">
      <c r="C145" s="8"/>
    </row>
    <row r="146" ht="11.25">
      <c r="C146" s="8"/>
    </row>
    <row r="147" ht="11.25">
      <c r="C147" s="8"/>
    </row>
    <row r="148" ht="11.25">
      <c r="C148" s="8"/>
    </row>
    <row r="149" ht="11.25">
      <c r="C149" s="8"/>
    </row>
    <row r="150" ht="11.25">
      <c r="C150" s="8"/>
    </row>
    <row r="151" ht="11.25">
      <c r="C151" s="8"/>
    </row>
    <row r="152" ht="11.25">
      <c r="C152" s="8"/>
    </row>
    <row r="153" ht="11.25">
      <c r="C153" s="8"/>
    </row>
    <row r="154" ht="11.25">
      <c r="C154" s="8"/>
    </row>
    <row r="155" ht="11.25">
      <c r="C155" s="8"/>
    </row>
    <row r="156" ht="11.25">
      <c r="C156" s="8"/>
    </row>
    <row r="157" ht="11.25">
      <c r="C157" s="8"/>
    </row>
    <row r="158" ht="11.25">
      <c r="C158" s="8"/>
    </row>
    <row r="159" ht="11.25">
      <c r="C159" s="8"/>
    </row>
    <row r="160" ht="11.25">
      <c r="C160" s="8"/>
    </row>
    <row r="161" ht="11.25">
      <c r="C161" s="8"/>
    </row>
    <row r="162" ht="11.25">
      <c r="C162" s="8"/>
    </row>
    <row r="163" ht="11.25">
      <c r="C163" s="8"/>
    </row>
    <row r="164" ht="11.25">
      <c r="C164" s="8"/>
    </row>
    <row r="165" ht="11.25">
      <c r="C165" s="8"/>
    </row>
    <row r="166" ht="11.25">
      <c r="C166" s="8"/>
    </row>
    <row r="167" ht="11.25">
      <c r="C167" s="8"/>
    </row>
    <row r="168" ht="11.25">
      <c r="C168" s="8"/>
    </row>
    <row r="169" ht="11.25">
      <c r="C169" s="8"/>
    </row>
    <row r="170" ht="11.25">
      <c r="C170" s="8"/>
    </row>
    <row r="171" ht="11.25">
      <c r="C171" s="8"/>
    </row>
    <row r="172" ht="11.25">
      <c r="C172" s="8"/>
    </row>
    <row r="173" ht="11.25">
      <c r="C173" s="8"/>
    </row>
    <row r="174" ht="11.25">
      <c r="C174" s="8"/>
    </row>
    <row r="175" ht="11.25">
      <c r="C175" s="8"/>
    </row>
    <row r="176" ht="11.25">
      <c r="C176" s="8"/>
    </row>
    <row r="177" ht="11.25">
      <c r="C177" s="8"/>
    </row>
    <row r="178" ht="11.25">
      <c r="C178" s="8"/>
    </row>
    <row r="179" ht="11.25">
      <c r="C179" s="8"/>
    </row>
    <row r="180" ht="11.25">
      <c r="C180" s="8"/>
    </row>
    <row r="181" ht="11.25">
      <c r="C181" s="8"/>
    </row>
    <row r="182" ht="11.25">
      <c r="C182" s="8"/>
    </row>
    <row r="183" ht="11.25">
      <c r="C183" s="8"/>
    </row>
    <row r="184" ht="11.25">
      <c r="C184" s="8"/>
    </row>
    <row r="185" ht="11.25">
      <c r="C185" s="8"/>
    </row>
    <row r="186" ht="11.25">
      <c r="C186" s="8"/>
    </row>
    <row r="187" ht="11.25">
      <c r="C187" s="8"/>
    </row>
    <row r="188" ht="11.25">
      <c r="C188" s="8"/>
    </row>
    <row r="189" ht="11.25">
      <c r="C189" s="8"/>
    </row>
    <row r="190" ht="11.25">
      <c r="C190" s="8"/>
    </row>
    <row r="191" ht="11.25">
      <c r="C191" s="8"/>
    </row>
    <row r="192" ht="11.25">
      <c r="C192" s="8"/>
    </row>
    <row r="193" ht="11.25">
      <c r="C193" s="8"/>
    </row>
    <row r="194" ht="11.25">
      <c r="C194" s="8"/>
    </row>
    <row r="195" ht="11.25">
      <c r="C195" s="8"/>
    </row>
    <row r="196" ht="11.25">
      <c r="C196" s="8"/>
    </row>
    <row r="197" ht="11.25">
      <c r="C197" s="8"/>
    </row>
    <row r="198" ht="11.25">
      <c r="C198" s="8"/>
    </row>
    <row r="199" ht="11.25">
      <c r="C199" s="8"/>
    </row>
    <row r="200" ht="11.25">
      <c r="C200" s="8"/>
    </row>
    <row r="201" ht="11.25">
      <c r="C201" s="8"/>
    </row>
    <row r="202" ht="11.25">
      <c r="C202" s="8"/>
    </row>
    <row r="203" ht="11.25">
      <c r="C203" s="8"/>
    </row>
    <row r="204" ht="11.25">
      <c r="C204" s="8"/>
    </row>
    <row r="205" ht="11.25">
      <c r="C205" s="8"/>
    </row>
    <row r="206" ht="11.25">
      <c r="C206" s="8"/>
    </row>
    <row r="207" ht="11.25">
      <c r="C207" s="8"/>
    </row>
    <row r="208" ht="11.25">
      <c r="C208" s="8"/>
    </row>
    <row r="209" ht="11.25">
      <c r="C209" s="8"/>
    </row>
    <row r="210" ht="11.25">
      <c r="C210" s="8"/>
    </row>
    <row r="211" ht="11.25">
      <c r="C211" s="8"/>
    </row>
    <row r="212" ht="11.25">
      <c r="C212" s="8"/>
    </row>
    <row r="213" ht="11.25">
      <c r="C213" s="8"/>
    </row>
    <row r="214" ht="11.25">
      <c r="C214" s="8"/>
    </row>
    <row r="215" ht="11.25">
      <c r="C215" s="8"/>
    </row>
    <row r="216" ht="11.25">
      <c r="C216" s="8"/>
    </row>
    <row r="217" ht="11.25">
      <c r="C217" s="8"/>
    </row>
    <row r="218" ht="11.25">
      <c r="C218" s="8"/>
    </row>
    <row r="219" ht="11.25">
      <c r="C219" s="8"/>
    </row>
    <row r="220" ht="11.25">
      <c r="C220" s="8"/>
    </row>
    <row r="221" ht="11.25">
      <c r="C221" s="8"/>
    </row>
    <row r="222" ht="11.25">
      <c r="C222" s="8"/>
    </row>
    <row r="223" ht="11.25">
      <c r="C223" s="8"/>
    </row>
    <row r="224" ht="11.25">
      <c r="C224" s="8"/>
    </row>
    <row r="225" ht="11.25">
      <c r="C225" s="8"/>
    </row>
    <row r="226" ht="11.25">
      <c r="C226" s="8"/>
    </row>
    <row r="227" ht="11.25">
      <c r="C227" s="8"/>
    </row>
    <row r="228" ht="11.25">
      <c r="C228" s="8"/>
    </row>
    <row r="229" ht="11.25">
      <c r="C229" s="8"/>
    </row>
    <row r="230" ht="11.25">
      <c r="C230" s="8"/>
    </row>
    <row r="231" ht="11.25">
      <c r="C231" s="8"/>
    </row>
    <row r="232" ht="11.25">
      <c r="C232" s="8"/>
    </row>
    <row r="233" ht="11.25">
      <c r="C233" s="8"/>
    </row>
    <row r="234" ht="11.25">
      <c r="C234" s="8"/>
    </row>
    <row r="235" ht="11.25">
      <c r="C235" s="8"/>
    </row>
    <row r="236" ht="11.25">
      <c r="C236" s="8"/>
    </row>
    <row r="237" ht="11.25">
      <c r="C237" s="8"/>
    </row>
    <row r="238" ht="11.25">
      <c r="C238" s="8"/>
    </row>
    <row r="239" ht="11.25">
      <c r="C239" s="8"/>
    </row>
    <row r="240" ht="11.25">
      <c r="C240" s="8"/>
    </row>
    <row r="241" ht="11.25">
      <c r="C241" s="8"/>
    </row>
    <row r="242" ht="11.25">
      <c r="C242" s="8"/>
    </row>
    <row r="243" ht="11.25">
      <c r="C243" s="8"/>
    </row>
    <row r="244" ht="11.25">
      <c r="C244" s="8"/>
    </row>
    <row r="245" ht="11.25">
      <c r="C245" s="8"/>
    </row>
    <row r="246" ht="11.25">
      <c r="C246" s="8"/>
    </row>
    <row r="247" ht="11.25">
      <c r="C247" s="8"/>
    </row>
    <row r="248" ht="11.25">
      <c r="C248" s="8"/>
    </row>
    <row r="249" ht="11.25">
      <c r="C249" s="8"/>
    </row>
    <row r="250" ht="11.25">
      <c r="C250" s="8"/>
    </row>
    <row r="251" ht="11.25">
      <c r="C251" s="8"/>
    </row>
    <row r="252" ht="11.25">
      <c r="C252" s="8"/>
    </row>
    <row r="253" ht="11.25">
      <c r="C253" s="8"/>
    </row>
    <row r="254" ht="11.25">
      <c r="C254" s="8"/>
    </row>
    <row r="255" ht="11.25">
      <c r="C255" s="8"/>
    </row>
    <row r="256" ht="11.25">
      <c r="C256" s="8"/>
    </row>
    <row r="257" ht="11.25">
      <c r="C257" s="8"/>
    </row>
    <row r="258" ht="11.25">
      <c r="C258" s="8"/>
    </row>
    <row r="259" ht="11.25">
      <c r="C259" s="8"/>
    </row>
    <row r="260" ht="11.25">
      <c r="C260" s="8"/>
    </row>
    <row r="261" ht="11.25">
      <c r="C261" s="8"/>
    </row>
    <row r="262" ht="11.25">
      <c r="C262" s="8"/>
    </row>
    <row r="263" ht="11.25">
      <c r="C263" s="8"/>
    </row>
    <row r="264" ht="11.25">
      <c r="C264" s="8"/>
    </row>
    <row r="265" ht="11.25">
      <c r="C265" s="8"/>
    </row>
    <row r="266" ht="11.25">
      <c r="C266" s="8"/>
    </row>
    <row r="267" ht="11.25">
      <c r="C267" s="8"/>
    </row>
    <row r="268" ht="11.25">
      <c r="C268" s="8"/>
    </row>
    <row r="269" ht="11.25">
      <c r="C269" s="8"/>
    </row>
    <row r="270" ht="11.25">
      <c r="C270" s="8"/>
    </row>
    <row r="271" ht="11.25">
      <c r="C271" s="8"/>
    </row>
    <row r="272" ht="11.25">
      <c r="C272" s="8"/>
    </row>
    <row r="273" ht="11.25">
      <c r="C273" s="8"/>
    </row>
    <row r="274" ht="11.25">
      <c r="C274" s="8"/>
    </row>
    <row r="275" ht="11.25">
      <c r="C275" s="8"/>
    </row>
    <row r="276" ht="11.25">
      <c r="C276" s="8"/>
    </row>
    <row r="277" ht="11.25">
      <c r="C277" s="8"/>
    </row>
    <row r="278" ht="11.25">
      <c r="C278" s="8"/>
    </row>
    <row r="279" ht="11.25">
      <c r="C279" s="8"/>
    </row>
    <row r="280" ht="11.25">
      <c r="C280" s="8"/>
    </row>
    <row r="281" ht="11.25">
      <c r="C281" s="8"/>
    </row>
    <row r="282" ht="11.25">
      <c r="C282" s="8"/>
    </row>
  </sheetData>
  <mergeCells count="2">
    <mergeCell ref="B4:G4"/>
    <mergeCell ref="B3:I3"/>
  </mergeCells>
  <printOptions gridLines="1"/>
  <pageMargins left="0.5" right="0.5" top="0.5" bottom="0.5" header="0.5" footer="0.5"/>
  <pageSetup orientation="portrait" r:id="rId3"/>
  <headerFooter alignWithMargins="0">
    <oddFooter>&amp;C&amp;"Arial"&amp;f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2"/>
  <sheetViews>
    <sheetView workbookViewId="0" topLeftCell="A1">
      <selection activeCell="A1" sqref="A1"/>
    </sheetView>
  </sheetViews>
  <sheetFormatPr defaultColWidth="9.33203125" defaultRowHeight="11.25"/>
  <cols>
    <col min="1" max="1" width="7.5" style="0" customWidth="1"/>
    <col min="2" max="2" width="6" style="0" customWidth="1"/>
    <col min="3" max="3" width="4.16015625" style="9" customWidth="1"/>
    <col min="4" max="4" width="5" style="0" customWidth="1"/>
    <col min="5" max="5" width="5.66015625" style="0" customWidth="1"/>
    <col min="6" max="6" width="4.66015625" style="0" customWidth="1"/>
    <col min="7" max="7" width="5.66015625" style="0" customWidth="1"/>
    <col min="8" max="8" width="4.66015625" style="0" customWidth="1"/>
    <col min="9" max="9" width="5.66015625" style="0" customWidth="1"/>
    <col min="10" max="10" width="4.66015625" style="0" customWidth="1"/>
    <col min="11" max="11" width="6.16015625" style="0" customWidth="1"/>
    <col min="12" max="12" width="7.66015625" style="0" customWidth="1"/>
    <col min="13" max="13" width="7.66015625" style="0" bestFit="1" customWidth="1"/>
    <col min="14" max="14" width="6.66015625" style="0" customWidth="1"/>
    <col min="15" max="16" width="7.66015625" style="0" customWidth="1"/>
    <col min="17" max="17" width="5.66015625" style="0" customWidth="1"/>
    <col min="18" max="18" width="6.66015625" style="0" customWidth="1"/>
    <col min="19" max="23" width="6.16015625" style="0" customWidth="1"/>
    <col min="24" max="24" width="6.83203125" style="0" customWidth="1"/>
    <col min="25" max="25" width="6.16015625" style="0" customWidth="1"/>
    <col min="26" max="16384" width="5.83203125" style="0" customWidth="1"/>
  </cols>
  <sheetData>
    <row r="1" spans="1:23" s="1" customFormat="1" ht="18">
      <c r="A1" s="22" t="s">
        <v>24</v>
      </c>
      <c r="C1" s="12"/>
      <c r="K1" s="17" t="s">
        <v>0</v>
      </c>
      <c r="L1" t="s">
        <v>39</v>
      </c>
      <c r="M1" s="3" t="s">
        <v>1</v>
      </c>
      <c r="N1" s="3"/>
      <c r="O1" t="s">
        <v>40</v>
      </c>
      <c r="P1" s="3" t="s">
        <v>1</v>
      </c>
      <c r="Q1"/>
      <c r="R1" s="27"/>
      <c r="S1" s="27" t="s">
        <v>23</v>
      </c>
      <c r="T1" s="28">
        <v>0.694</v>
      </c>
      <c r="U1" s="28">
        <v>0.965</v>
      </c>
      <c r="V1" s="28">
        <f>30.8/12/2.54</f>
        <v>1.010498687664042</v>
      </c>
      <c r="W1" s="29" t="s">
        <v>2</v>
      </c>
    </row>
    <row r="2" spans="1:22" s="2" customFormat="1" ht="12" thickBot="1">
      <c r="A2" s="23" t="s">
        <v>22</v>
      </c>
      <c r="B2" s="24">
        <f>'vary Z1'!$B$2</f>
        <v>50</v>
      </c>
      <c r="C2" s="31"/>
      <c r="D2" s="25" t="s">
        <v>3</v>
      </c>
      <c r="E2" s="26">
        <v>13.56</v>
      </c>
      <c r="F2" s="15"/>
      <c r="G2" s="34" t="s">
        <v>27</v>
      </c>
      <c r="H2" s="32">
        <v>8</v>
      </c>
      <c r="K2" s="19">
        <f>f*1000000*2*PI()</f>
        <v>85199992.76535518</v>
      </c>
      <c r="L2" s="67">
        <f>w*Ro*Ca/1000000000000</f>
        <v>0.0029564397489578245</v>
      </c>
      <c r="M2" s="67">
        <f>2*PI()/$L$2</f>
        <v>2125.2539678491585</v>
      </c>
      <c r="N2" s="19"/>
      <c r="O2" s="67">
        <f>w*Ro*Cb/1000000000000</f>
        <v>0.004110899650928388</v>
      </c>
      <c r="P2" s="67">
        <f>2*PI()/$O$2</f>
        <v>1528.420988277011</v>
      </c>
      <c r="Q2"/>
      <c r="R2"/>
      <c r="T2" t="s">
        <v>41</v>
      </c>
      <c r="U2" s="2" t="s">
        <v>37</v>
      </c>
      <c r="V2" s="2" t="s">
        <v>38</v>
      </c>
    </row>
    <row r="3" spans="2:26" s="2" customFormat="1" ht="12" thickBot="1">
      <c r="B3" s="80" t="s">
        <v>32</v>
      </c>
      <c r="C3" s="81"/>
      <c r="D3" s="81"/>
      <c r="E3" s="81"/>
      <c r="F3" s="81"/>
      <c r="G3" s="81"/>
      <c r="H3" s="81"/>
      <c r="I3" s="82"/>
      <c r="J3" s="16"/>
      <c r="K3" s="16"/>
      <c r="L3" s="16"/>
      <c r="M3" s="16"/>
      <c r="N3" s="16"/>
      <c r="O3" s="16"/>
      <c r="P3" s="16"/>
      <c r="Q3" s="13"/>
      <c r="R3" s="14"/>
      <c r="S3"/>
      <c r="T3"/>
      <c r="U3"/>
      <c r="V3"/>
      <c r="W3" s="11" t="s">
        <v>4</v>
      </c>
      <c r="X3" s="7"/>
      <c r="Y3" s="7"/>
      <c r="Z3" s="7"/>
    </row>
    <row r="4" spans="1:26" s="2" customFormat="1" ht="11.25">
      <c r="A4" s="30"/>
      <c r="C4" s="33" t="s">
        <v>31</v>
      </c>
      <c r="J4" s="16"/>
      <c r="K4" s="16"/>
      <c r="L4" s="16"/>
      <c r="M4" s="16"/>
      <c r="N4" s="16"/>
      <c r="O4" s="16"/>
      <c r="P4" s="16"/>
      <c r="Q4" s="13"/>
      <c r="R4" s="14"/>
      <c r="S4" s="6" t="s">
        <v>5</v>
      </c>
      <c r="T4" s="7"/>
      <c r="U4" s="7" t="s">
        <v>6</v>
      </c>
      <c r="V4" s="7"/>
      <c r="W4" s="6" t="s">
        <v>5</v>
      </c>
      <c r="X4" s="7"/>
      <c r="Y4" s="7" t="s">
        <v>6</v>
      </c>
      <c r="Z4" s="7"/>
    </row>
    <row r="5" spans="1:26" s="4" customFormat="1" ht="11.25">
      <c r="A5" s="4" t="s">
        <v>7</v>
      </c>
      <c r="B5" s="4" t="s">
        <v>8</v>
      </c>
      <c r="D5" s="5" t="s">
        <v>9</v>
      </c>
      <c r="E5" s="5" t="s">
        <v>10</v>
      </c>
      <c r="F5" s="5" t="s">
        <v>33</v>
      </c>
      <c r="G5" s="5" t="s">
        <v>11</v>
      </c>
      <c r="H5" s="4" t="s">
        <v>12</v>
      </c>
      <c r="I5" s="4" t="s">
        <v>13</v>
      </c>
      <c r="J5" s="4" t="s">
        <v>25</v>
      </c>
      <c r="K5" s="4" t="s">
        <v>26</v>
      </c>
      <c r="L5" s="4" t="s">
        <v>30</v>
      </c>
      <c r="M5" s="4" t="s">
        <v>34</v>
      </c>
      <c r="N5" s="5" t="s">
        <v>11</v>
      </c>
      <c r="O5" s="4" t="s">
        <v>28</v>
      </c>
      <c r="P5" s="4" t="s">
        <v>29</v>
      </c>
      <c r="Q5" s="5" t="s">
        <v>14</v>
      </c>
      <c r="R5" s="5" t="s">
        <v>15</v>
      </c>
      <c r="S5" s="4" t="s">
        <v>16</v>
      </c>
      <c r="T5" s="4" t="s">
        <v>17</v>
      </c>
      <c r="U5" s="4" t="s">
        <v>16</v>
      </c>
      <c r="V5" s="4" t="s">
        <v>17</v>
      </c>
      <c r="W5" s="4" t="s">
        <v>18</v>
      </c>
      <c r="X5" s="4" t="s">
        <v>19</v>
      </c>
      <c r="Y5" s="4" t="s">
        <v>20</v>
      </c>
      <c r="Z5" s="4" t="s">
        <v>21</v>
      </c>
    </row>
    <row r="6" spans="1:26" ht="11.25">
      <c r="A6" s="20">
        <v>3</v>
      </c>
      <c r="B6" s="20">
        <v>0.8</v>
      </c>
      <c r="C6" s="44">
        <v>30</v>
      </c>
      <c r="D6">
        <f aca="true" t="shared" si="0" ref="D6:D33">A6/Ro</f>
        <v>0.06</v>
      </c>
      <c r="E6" s="10">
        <f aca="true" t="shared" si="1" ref="E6:E33">w*B6/Ro/1000000</f>
        <v>1.363199884245683</v>
      </c>
      <c r="F6">
        <f aca="true" t="shared" si="2" ref="F6:F40">kb*C6</f>
        <v>0.12332698952785164</v>
      </c>
      <c r="G6">
        <f aca="true" t="shared" si="3" ref="G6:G33">(COS(F6)-E6*SIN(F6))^2+(D6*SIN(F6))^2</f>
        <v>0.6802033189799536</v>
      </c>
      <c r="H6" s="18">
        <f aca="true" t="shared" si="4" ref="H6:H33">D6/G6</f>
        <v>0.08820891978295135</v>
      </c>
      <c r="I6" s="18">
        <f aca="true" t="shared" si="5" ref="I6:I33">((1-(D6^2+E6^2))*SIN(F6)*COS(F6)+E6*((COS(F6))^2-(SIN(F6))^2))/G6</f>
        <v>1.788758820020236</v>
      </c>
      <c r="J6" s="18">
        <f aca="true" t="shared" si="6" ref="J6:J33">H6/N</f>
        <v>0.01102611497286892</v>
      </c>
      <c r="K6" s="18">
        <f aca="true" t="shared" si="7" ref="K6:K33">I6/N</f>
        <v>0.2235948525025295</v>
      </c>
      <c r="L6" s="41">
        <v>110</v>
      </c>
      <c r="M6" s="10">
        <f aca="true" t="shared" si="8" ref="M6:M40">ka*L6</f>
        <v>0.3252083723853607</v>
      </c>
      <c r="N6" s="18">
        <f aca="true" t="shared" si="9" ref="N6:N33">(COS(M6)-K6*SIN(M6))^2+(J6*SIN(M6))^2</f>
        <v>0.7676411040914933</v>
      </c>
      <c r="O6">
        <f aca="true" t="shared" si="10" ref="O6:O33">J6/N6</f>
        <v>0.014363632841050605</v>
      </c>
      <c r="P6">
        <f aca="true" t="shared" si="11" ref="P6:P33">((1-(K6^2+J6^2))*SIN(M6)*COS(M6)+K6*((COS(M6))^2-(SIN(M6))^2))/N6</f>
        <v>0.6064419218490265</v>
      </c>
      <c r="Q6" s="9">
        <f aca="true" t="shared" si="12" ref="Q6:Q33">O6^2+P6^2</f>
        <v>0.3679781185243332</v>
      </c>
      <c r="R6">
        <f aca="true" t="shared" si="13" ref="R6:R33">SQRT(O6*(Q6-O6))</f>
        <v>0.07126842666729508</v>
      </c>
      <c r="S6" s="10">
        <f aca="true" t="shared" si="14" ref="S6:S33">SQRT(1-(1-2*O6)^2)/2/O6</f>
        <v>8.283735282978475</v>
      </c>
      <c r="T6">
        <f aca="true" t="shared" si="15" ref="T6:T33">1/(P6-(1-O6)/S6)</f>
        <v>2.0514613608219645</v>
      </c>
      <c r="U6">
        <f aca="true" t="shared" si="16" ref="U6:U33">O6/R6</f>
        <v>0.20154272393446906</v>
      </c>
      <c r="V6">
        <f aca="true" t="shared" si="17" ref="V6:V33">(P6-R6)/Q6</f>
        <v>1.4543622792786852</v>
      </c>
      <c r="W6" s="9">
        <f aca="true" t="shared" si="18" ref="W6:W33">S6/w/Ro*1000000000000</f>
        <v>1944.5389639391808</v>
      </c>
      <c r="X6" s="9">
        <f aca="true" t="shared" si="19" ref="X6:X33">T6/w/Ro*1000000000000</f>
        <v>481.56374061481114</v>
      </c>
      <c r="Y6" s="9">
        <f aca="true" t="shared" si="20" ref="Y6:Y33">U6/w/Ro*1000000000000</f>
        <v>47.31050259347492</v>
      </c>
      <c r="Z6" s="9">
        <f aca="true" t="shared" si="21" ref="Z6:Z40">V6/w/Ro*1000000000000</f>
        <v>341.39962506430436</v>
      </c>
    </row>
    <row r="7" spans="1:26" ht="11.25">
      <c r="A7">
        <f aca="true" t="shared" si="22" ref="A7:A40">$A$6</f>
        <v>3</v>
      </c>
      <c r="B7">
        <f aca="true" t="shared" si="23" ref="B7:B40">$B$6</f>
        <v>0.8</v>
      </c>
      <c r="C7" s="44">
        <v>35</v>
      </c>
      <c r="D7">
        <f t="shared" si="0"/>
        <v>0.06</v>
      </c>
      <c r="E7" s="10">
        <f t="shared" si="1"/>
        <v>1.363199884245683</v>
      </c>
      <c r="F7">
        <f t="shared" si="2"/>
        <v>0.14388148778249357</v>
      </c>
      <c r="G7">
        <f t="shared" si="3"/>
        <v>0.6308335590487573</v>
      </c>
      <c r="H7" s="18">
        <f t="shared" si="4"/>
        <v>0.09511225130520139</v>
      </c>
      <c r="I7" s="18">
        <f t="shared" si="5"/>
        <v>1.8782096793276093</v>
      </c>
      <c r="J7" s="18">
        <f t="shared" si="6"/>
        <v>0.011889031413150173</v>
      </c>
      <c r="K7" s="18">
        <f t="shared" si="7"/>
        <v>0.23477620991595116</v>
      </c>
      <c r="L7" s="42">
        <f>$L$6</f>
        <v>110</v>
      </c>
      <c r="M7" s="10">
        <f t="shared" si="8"/>
        <v>0.3252083723853607</v>
      </c>
      <c r="N7" s="18">
        <f t="shared" si="9"/>
        <v>0.7613958114386918</v>
      </c>
      <c r="O7">
        <f t="shared" si="10"/>
        <v>0.015614784366472033</v>
      </c>
      <c r="P7">
        <f t="shared" si="11"/>
        <v>0.6210574386635948</v>
      </c>
      <c r="Q7" s="9">
        <f t="shared" si="12"/>
        <v>0.3859561636101962</v>
      </c>
      <c r="R7">
        <f t="shared" si="13"/>
        <v>0.07604472880399137</v>
      </c>
      <c r="S7" s="10">
        <f t="shared" si="14"/>
        <v>7.939891095598106</v>
      </c>
      <c r="T7">
        <f t="shared" si="15"/>
        <v>2.011757712670603</v>
      </c>
      <c r="U7">
        <f t="shared" si="16"/>
        <v>0.20533684072593417</v>
      </c>
      <c r="V7">
        <f t="shared" si="17"/>
        <v>1.4121103929565675</v>
      </c>
      <c r="W7" s="9">
        <f t="shared" si="18"/>
        <v>1863.824359108795</v>
      </c>
      <c r="X7" s="9">
        <f t="shared" si="19"/>
        <v>472.2436346235567</v>
      </c>
      <c r="Y7" s="9">
        <f t="shared" si="20"/>
        <v>48.201140413577626</v>
      </c>
      <c r="Z7" s="9">
        <f t="shared" si="21"/>
        <v>331.4813410479004</v>
      </c>
    </row>
    <row r="8" spans="1:26" ht="11.25">
      <c r="A8">
        <f t="shared" si="22"/>
        <v>3</v>
      </c>
      <c r="B8">
        <f t="shared" si="23"/>
        <v>0.8</v>
      </c>
      <c r="C8" s="44">
        <v>40</v>
      </c>
      <c r="D8">
        <f t="shared" si="0"/>
        <v>0.06</v>
      </c>
      <c r="E8" s="10">
        <f t="shared" si="1"/>
        <v>1.363199884245683</v>
      </c>
      <c r="F8">
        <f t="shared" si="2"/>
        <v>0.16443598603713552</v>
      </c>
      <c r="G8">
        <f t="shared" si="3"/>
        <v>0.5828157769239214</v>
      </c>
      <c r="H8" s="18">
        <f t="shared" si="4"/>
        <v>0.10294848282364219</v>
      </c>
      <c r="I8" s="18">
        <f t="shared" si="5"/>
        <v>1.9748155740163889</v>
      </c>
      <c r="J8" s="18">
        <f t="shared" si="6"/>
        <v>0.012868560352955274</v>
      </c>
      <c r="K8" s="18">
        <f t="shared" si="7"/>
        <v>0.2468519467520486</v>
      </c>
      <c r="L8" s="42">
        <f aca="true" t="shared" si="24" ref="L8:L40">$L$6</f>
        <v>110</v>
      </c>
      <c r="M8" s="10">
        <f t="shared" si="8"/>
        <v>0.3252083723853607</v>
      </c>
      <c r="N8" s="18">
        <f t="shared" si="9"/>
        <v>0.7546799330860585</v>
      </c>
      <c r="O8">
        <f t="shared" si="10"/>
        <v>0.017051679511780302</v>
      </c>
      <c r="P8">
        <f t="shared" si="11"/>
        <v>0.6369754515419583</v>
      </c>
      <c r="Q8" s="9">
        <f t="shared" si="12"/>
        <v>0.4060284856412542</v>
      </c>
      <c r="R8">
        <f t="shared" si="13"/>
        <v>0.08144143807445746</v>
      </c>
      <c r="S8" s="10">
        <f t="shared" si="14"/>
        <v>7.592446874189679</v>
      </c>
      <c r="T8">
        <f t="shared" si="15"/>
        <v>1.9703987751283645</v>
      </c>
      <c r="U8">
        <f t="shared" si="16"/>
        <v>0.20937350708604732</v>
      </c>
      <c r="V8">
        <f t="shared" si="17"/>
        <v>1.3682143817819274</v>
      </c>
      <c r="W8" s="9">
        <f t="shared" si="18"/>
        <v>1782.2646757963084</v>
      </c>
      <c r="X8" s="9">
        <f t="shared" si="19"/>
        <v>462.53496301459455</v>
      </c>
      <c r="Y8" s="9">
        <f t="shared" si="20"/>
        <v>49.14871475697701</v>
      </c>
      <c r="Z8" s="9">
        <f t="shared" si="21"/>
        <v>321.17711219766295</v>
      </c>
    </row>
    <row r="9" spans="1:26" s="36" customFormat="1" ht="11.25">
      <c r="A9" s="36">
        <f t="shared" si="22"/>
        <v>3</v>
      </c>
      <c r="B9" s="36">
        <f t="shared" si="23"/>
        <v>0.8</v>
      </c>
      <c r="C9" s="44">
        <v>45</v>
      </c>
      <c r="D9" s="36">
        <f t="shared" si="0"/>
        <v>0.06</v>
      </c>
      <c r="E9" s="38">
        <f t="shared" si="1"/>
        <v>1.363199884245683</v>
      </c>
      <c r="F9">
        <f t="shared" si="2"/>
        <v>0.18499048429177745</v>
      </c>
      <c r="G9" s="36">
        <f t="shared" si="3"/>
        <v>0.5362311088095459</v>
      </c>
      <c r="H9" s="39">
        <f t="shared" si="4"/>
        <v>0.11189205365798778</v>
      </c>
      <c r="I9" s="39">
        <f t="shared" si="5"/>
        <v>2.079560195866873</v>
      </c>
      <c r="J9" s="39">
        <f t="shared" si="6"/>
        <v>0.013986506707248473</v>
      </c>
      <c r="K9" s="39">
        <f t="shared" si="7"/>
        <v>0.2599450244833591</v>
      </c>
      <c r="L9" s="42">
        <f t="shared" si="24"/>
        <v>110</v>
      </c>
      <c r="M9" s="10">
        <f t="shared" si="8"/>
        <v>0.3252083723853607</v>
      </c>
      <c r="N9" s="39">
        <f t="shared" si="9"/>
        <v>0.7474322853914005</v>
      </c>
      <c r="O9" s="36">
        <f t="shared" si="10"/>
        <v>0.018712740913946868</v>
      </c>
      <c r="P9" s="36">
        <f t="shared" si="11"/>
        <v>0.6543929498639545</v>
      </c>
      <c r="Q9" s="40">
        <f t="shared" si="12"/>
        <v>0.4285802995041605</v>
      </c>
      <c r="R9" s="36">
        <f t="shared" si="13"/>
        <v>0.08757708280669439</v>
      </c>
      <c r="S9" s="38">
        <f t="shared" si="14"/>
        <v>7.2415140512233</v>
      </c>
      <c r="T9" s="36">
        <f t="shared" si="15"/>
        <v>1.927211631108738</v>
      </c>
      <c r="U9" s="36">
        <f t="shared" si="16"/>
        <v>0.21367166288526415</v>
      </c>
      <c r="V9" s="36">
        <f t="shared" si="17"/>
        <v>1.322542981357354</v>
      </c>
      <c r="W9" s="40">
        <f t="shared" si="18"/>
        <v>1699.8860718607743</v>
      </c>
      <c r="X9" s="40">
        <f t="shared" si="19"/>
        <v>452.39713491910027</v>
      </c>
      <c r="Y9" s="40">
        <f t="shared" si="20"/>
        <v>50.15767160303078</v>
      </c>
      <c r="Z9" s="40">
        <f t="shared" si="21"/>
        <v>310.45612527214644</v>
      </c>
    </row>
    <row r="10" spans="1:26" ht="11.25">
      <c r="A10">
        <f t="shared" si="22"/>
        <v>3</v>
      </c>
      <c r="B10">
        <f t="shared" si="23"/>
        <v>0.8</v>
      </c>
      <c r="C10" s="44">
        <v>50</v>
      </c>
      <c r="D10">
        <f t="shared" si="0"/>
        <v>0.06</v>
      </c>
      <c r="E10" s="10">
        <f t="shared" si="1"/>
        <v>1.363199884245683</v>
      </c>
      <c r="F10">
        <f t="shared" si="2"/>
        <v>0.2055449825464194</v>
      </c>
      <c r="G10">
        <f t="shared" si="3"/>
        <v>0.49115826936034424</v>
      </c>
      <c r="H10" s="18">
        <f t="shared" si="4"/>
        <v>0.12216021543959849</v>
      </c>
      <c r="I10" s="18">
        <f t="shared" si="5"/>
        <v>2.1936143480605446</v>
      </c>
      <c r="J10" s="18">
        <f t="shared" si="6"/>
        <v>0.01527002692994981</v>
      </c>
      <c r="K10" s="18">
        <f t="shared" si="7"/>
        <v>0.27420179350756807</v>
      </c>
      <c r="L10" s="42">
        <f t="shared" si="24"/>
        <v>110</v>
      </c>
      <c r="M10" s="10">
        <f t="shared" si="8"/>
        <v>0.3252083723853607</v>
      </c>
      <c r="N10" s="18">
        <f t="shared" si="9"/>
        <v>0.7395807795568086</v>
      </c>
      <c r="O10">
        <f t="shared" si="10"/>
        <v>0.020646868269211006</v>
      </c>
      <c r="P10">
        <f t="shared" si="11"/>
        <v>0.6735484153336031</v>
      </c>
      <c r="Q10" s="9">
        <f t="shared" si="12"/>
        <v>0.454093760967734</v>
      </c>
      <c r="R10">
        <f t="shared" si="13"/>
        <v>0.09460085039387987</v>
      </c>
      <c r="S10" s="10">
        <f t="shared" si="14"/>
        <v>6.887197937616301</v>
      </c>
      <c r="T10">
        <f t="shared" si="15"/>
        <v>1.8820009962856705</v>
      </c>
      <c r="U10">
        <f t="shared" si="16"/>
        <v>0.21825245949952624</v>
      </c>
      <c r="V10">
        <f t="shared" si="17"/>
        <v>1.2749515952518466</v>
      </c>
      <c r="W10" s="9">
        <f t="shared" si="18"/>
        <v>1616.7132681769046</v>
      </c>
      <c r="X10" s="9">
        <f t="shared" si="19"/>
        <v>441.7843089420889</v>
      </c>
      <c r="Y10" s="9">
        <f t="shared" si="20"/>
        <v>51.23297606388392</v>
      </c>
      <c r="Z10" s="9">
        <f t="shared" si="21"/>
        <v>299.28443744429035</v>
      </c>
    </row>
    <row r="11" spans="1:26" ht="11.25">
      <c r="A11">
        <f t="shared" si="22"/>
        <v>3</v>
      </c>
      <c r="B11">
        <f t="shared" si="23"/>
        <v>0.8</v>
      </c>
      <c r="C11" s="44">
        <v>55</v>
      </c>
      <c r="D11">
        <f t="shared" si="0"/>
        <v>0.06</v>
      </c>
      <c r="E11" s="10">
        <f t="shared" si="1"/>
        <v>1.363199884245683</v>
      </c>
      <c r="F11">
        <f t="shared" si="2"/>
        <v>0.22609948080106135</v>
      </c>
      <c r="G11">
        <f t="shared" si="3"/>
        <v>0.44767341867657673</v>
      </c>
      <c r="H11" s="18">
        <f t="shared" si="4"/>
        <v>0.13402627338780462</v>
      </c>
      <c r="I11" s="18">
        <f t="shared" si="5"/>
        <v>2.31838260980762</v>
      </c>
      <c r="J11" s="18">
        <f t="shared" si="6"/>
        <v>0.016753284173475578</v>
      </c>
      <c r="K11" s="18">
        <f t="shared" si="7"/>
        <v>0.2897978262259525</v>
      </c>
      <c r="L11" s="42">
        <f t="shared" si="24"/>
        <v>110</v>
      </c>
      <c r="M11" s="10">
        <f t="shared" si="8"/>
        <v>0.3252083723853607</v>
      </c>
      <c r="N11" s="18">
        <f t="shared" si="9"/>
        <v>0.7310398970216844</v>
      </c>
      <c r="O11">
        <f t="shared" si="10"/>
        <v>0.022917058619823367</v>
      </c>
      <c r="P11">
        <f t="shared" si="11"/>
        <v>0.694733326911112</v>
      </c>
      <c r="Q11" s="9">
        <f t="shared" si="12"/>
        <v>0.48317958709676645</v>
      </c>
      <c r="R11">
        <f t="shared" si="13"/>
        <v>0.10270279132338238</v>
      </c>
      <c r="S11" s="10">
        <f t="shared" si="14"/>
        <v>6.52959549424689</v>
      </c>
      <c r="T11">
        <f t="shared" si="15"/>
        <v>1.8345452809521985</v>
      </c>
      <c r="U11">
        <f t="shared" si="16"/>
        <v>0.22313958875434997</v>
      </c>
      <c r="V11">
        <f t="shared" si="17"/>
        <v>1.22528051970284</v>
      </c>
      <c r="W11" s="9">
        <f t="shared" si="18"/>
        <v>1532.7690255161654</v>
      </c>
      <c r="X11" s="9">
        <f t="shared" si="19"/>
        <v>430.6444687160064</v>
      </c>
      <c r="Y11" s="9">
        <f t="shared" si="20"/>
        <v>52.38018960139749</v>
      </c>
      <c r="Z11" s="9">
        <f t="shared" si="21"/>
        <v>287.62455956476913</v>
      </c>
    </row>
    <row r="12" spans="1:26" ht="11.25">
      <c r="A12">
        <f t="shared" si="22"/>
        <v>3</v>
      </c>
      <c r="B12">
        <f t="shared" si="23"/>
        <v>0.8</v>
      </c>
      <c r="C12" s="44">
        <v>60</v>
      </c>
      <c r="D12">
        <f t="shared" si="0"/>
        <v>0.06</v>
      </c>
      <c r="E12" s="10">
        <f t="shared" si="1"/>
        <v>1.363199884245683</v>
      </c>
      <c r="F12">
        <f t="shared" si="2"/>
        <v>0.24665397905570327</v>
      </c>
      <c r="G12">
        <f t="shared" si="3"/>
        <v>0.4058500336154447</v>
      </c>
      <c r="H12" s="18">
        <f t="shared" si="4"/>
        <v>0.14783785888965043</v>
      </c>
      <c r="I12" s="18">
        <f t="shared" si="5"/>
        <v>2.455564649795808</v>
      </c>
      <c r="J12" s="18">
        <f t="shared" si="6"/>
        <v>0.018479732361206303</v>
      </c>
      <c r="K12" s="18">
        <f t="shared" si="7"/>
        <v>0.306945581224476</v>
      </c>
      <c r="L12" s="42">
        <f t="shared" si="24"/>
        <v>110</v>
      </c>
      <c r="M12" s="10">
        <f t="shared" si="8"/>
        <v>0.3252083723853607</v>
      </c>
      <c r="N12" s="18">
        <f t="shared" si="9"/>
        <v>0.7217074388834367</v>
      </c>
      <c r="O12">
        <f t="shared" si="10"/>
        <v>0.025605572792482986</v>
      </c>
      <c r="P12">
        <f t="shared" si="11"/>
        <v>0.7183077015855456</v>
      </c>
      <c r="Q12" s="9">
        <f t="shared" si="12"/>
        <v>0.5166215995151404</v>
      </c>
      <c r="R12">
        <f t="shared" si="13"/>
        <v>0.11212825966063496</v>
      </c>
      <c r="S12" s="10">
        <f t="shared" si="14"/>
        <v>6.168792300295192</v>
      </c>
      <c r="T12">
        <f t="shared" si="15"/>
        <v>1.7845917733504166</v>
      </c>
      <c r="U12">
        <f t="shared" si="16"/>
        <v>0.22835967373417082</v>
      </c>
      <c r="V12">
        <f t="shared" si="17"/>
        <v>1.173352880510265</v>
      </c>
      <c r="W12" s="9">
        <f t="shared" si="18"/>
        <v>1448.0734328896808</v>
      </c>
      <c r="X12" s="9">
        <f t="shared" si="19"/>
        <v>418.91829222691763</v>
      </c>
      <c r="Y12" s="9">
        <f t="shared" si="20"/>
        <v>53.60556176643915</v>
      </c>
      <c r="Z12" s="9">
        <f t="shared" si="21"/>
        <v>275.43497186478277</v>
      </c>
    </row>
    <row r="13" spans="1:26" ht="11.25">
      <c r="A13">
        <f t="shared" si="22"/>
        <v>3</v>
      </c>
      <c r="B13">
        <f t="shared" si="23"/>
        <v>0.8</v>
      </c>
      <c r="C13" s="44">
        <v>65</v>
      </c>
      <c r="D13">
        <f t="shared" si="0"/>
        <v>0.06</v>
      </c>
      <c r="E13" s="10">
        <f t="shared" si="1"/>
        <v>1.363199884245683</v>
      </c>
      <c r="F13">
        <f t="shared" si="2"/>
        <v>0.2672084773103452</v>
      </c>
      <c r="G13">
        <f t="shared" si="3"/>
        <v>0.3657587836363927</v>
      </c>
      <c r="H13" s="18">
        <f t="shared" si="4"/>
        <v>0.16404254028700802</v>
      </c>
      <c r="I13" s="18">
        <f t="shared" si="5"/>
        <v>2.6072368289727996</v>
      </c>
      <c r="J13" s="18">
        <f t="shared" si="6"/>
        <v>0.020505317535876002</v>
      </c>
      <c r="K13" s="18">
        <f t="shared" si="7"/>
        <v>0.32590460362159995</v>
      </c>
      <c r="L13" s="42">
        <f t="shared" si="24"/>
        <v>110</v>
      </c>
      <c r="M13" s="10">
        <f t="shared" si="8"/>
        <v>0.3252083723853607</v>
      </c>
      <c r="N13" s="18">
        <f t="shared" si="9"/>
        <v>0.7114602979314989</v>
      </c>
      <c r="O13">
        <f t="shared" si="10"/>
        <v>0.028821450185615702</v>
      </c>
      <c r="P13">
        <f t="shared" si="11"/>
        <v>0.7447214168335703</v>
      </c>
      <c r="Q13" s="9">
        <f t="shared" si="12"/>
        <v>0.5554406646814023</v>
      </c>
      <c r="R13">
        <f t="shared" si="13"/>
        <v>0.12319873967447226</v>
      </c>
      <c r="S13" s="10">
        <f t="shared" si="14"/>
        <v>5.804858346557773</v>
      </c>
      <c r="T13">
        <f t="shared" si="15"/>
        <v>1.7318506947693941</v>
      </c>
      <c r="U13">
        <f t="shared" si="16"/>
        <v>0.23394273563001175</v>
      </c>
      <c r="V13">
        <f t="shared" si="17"/>
        <v>1.1189722263414041</v>
      </c>
      <c r="W13" s="9">
        <f t="shared" si="18"/>
        <v>1362.642920063298</v>
      </c>
      <c r="X13" s="9">
        <f t="shared" si="19"/>
        <v>406.5377562974666</v>
      </c>
      <c r="Y13" s="9">
        <f t="shared" si="20"/>
        <v>54.91613978754696</v>
      </c>
      <c r="Z13" s="9">
        <f t="shared" si="21"/>
        <v>262.6695590040968</v>
      </c>
    </row>
    <row r="14" spans="1:26" ht="11.25">
      <c r="A14">
        <f t="shared" si="22"/>
        <v>3</v>
      </c>
      <c r="B14">
        <f t="shared" si="23"/>
        <v>0.8</v>
      </c>
      <c r="C14" s="44">
        <v>70</v>
      </c>
      <c r="D14">
        <f t="shared" si="0"/>
        <v>0.06</v>
      </c>
      <c r="E14" s="10">
        <f t="shared" si="1"/>
        <v>1.363199884245683</v>
      </c>
      <c r="F14">
        <f t="shared" si="2"/>
        <v>0.28776297556498714</v>
      </c>
      <c r="G14">
        <f t="shared" si="3"/>
        <v>0.32746741139010044</v>
      </c>
      <c r="H14" s="18">
        <f t="shared" si="4"/>
        <v>0.1832243390122387</v>
      </c>
      <c r="I14" s="18">
        <f t="shared" si="5"/>
        <v>2.7759623484631044</v>
      </c>
      <c r="J14" s="18">
        <f t="shared" si="6"/>
        <v>0.022903042376529837</v>
      </c>
      <c r="K14" s="18">
        <f t="shared" si="7"/>
        <v>0.34699529355788805</v>
      </c>
      <c r="L14" s="42">
        <f t="shared" si="24"/>
        <v>110</v>
      </c>
      <c r="M14" s="10">
        <f t="shared" si="8"/>
        <v>0.3252083723853607</v>
      </c>
      <c r="N14" s="18">
        <f t="shared" si="9"/>
        <v>0.7001488998116278</v>
      </c>
      <c r="O14">
        <f t="shared" si="10"/>
        <v>0.032711673734960964</v>
      </c>
      <c r="P14">
        <f t="shared" si="11"/>
        <v>0.7745439752412994</v>
      </c>
      <c r="Q14" s="9">
        <f t="shared" si="12"/>
        <v>0.6009884231811371</v>
      </c>
      <c r="R14">
        <f t="shared" si="13"/>
        <v>0.13634252315051043</v>
      </c>
      <c r="S14" s="10">
        <f t="shared" si="14"/>
        <v>5.437842069656438</v>
      </c>
      <c r="T14">
        <f t="shared" si="15"/>
        <v>1.6759877854836531</v>
      </c>
      <c r="U14">
        <f t="shared" si="16"/>
        <v>0.2399227546849055</v>
      </c>
      <c r="V14">
        <f t="shared" si="17"/>
        <v>1.061919710054774</v>
      </c>
      <c r="W14" s="9">
        <f t="shared" si="18"/>
        <v>1276.4888571369981</v>
      </c>
      <c r="X14" s="9">
        <f t="shared" si="19"/>
        <v>393.4243961966999</v>
      </c>
      <c r="Y14" s="9">
        <f t="shared" si="20"/>
        <v>56.31990024826977</v>
      </c>
      <c r="Z14" s="9">
        <f t="shared" si="21"/>
        <v>249.2769484099256</v>
      </c>
    </row>
    <row r="15" spans="1:26" ht="11.25">
      <c r="A15">
        <f t="shared" si="22"/>
        <v>3</v>
      </c>
      <c r="B15">
        <f t="shared" si="23"/>
        <v>0.8</v>
      </c>
      <c r="C15" s="44">
        <v>75</v>
      </c>
      <c r="D15">
        <f t="shared" si="0"/>
        <v>0.06</v>
      </c>
      <c r="E15" s="10">
        <f t="shared" si="1"/>
        <v>1.363199884245683</v>
      </c>
      <c r="F15" s="36">
        <f t="shared" si="2"/>
        <v>0.3083174738196291</v>
      </c>
      <c r="G15">
        <f t="shared" si="3"/>
        <v>0.2910406182529409</v>
      </c>
      <c r="H15" s="18">
        <f t="shared" si="4"/>
        <v>0.2061567913103267</v>
      </c>
      <c r="I15" s="18">
        <f t="shared" si="5"/>
        <v>2.964942254372984</v>
      </c>
      <c r="J15" s="18">
        <f t="shared" si="6"/>
        <v>0.025769598913790836</v>
      </c>
      <c r="K15" s="18">
        <f t="shared" si="7"/>
        <v>0.370617781796623</v>
      </c>
      <c r="L15" s="42">
        <f t="shared" si="24"/>
        <v>110</v>
      </c>
      <c r="M15" s="38">
        <f t="shared" si="8"/>
        <v>0.3252083723853607</v>
      </c>
      <c r="N15" s="18">
        <f t="shared" si="9"/>
        <v>0.6875898105694133</v>
      </c>
      <c r="O15">
        <f t="shared" si="10"/>
        <v>0.037478157060603146</v>
      </c>
      <c r="P15">
        <f t="shared" si="11"/>
        <v>0.8085068591098642</v>
      </c>
      <c r="Q15" s="9">
        <f t="shared" si="12"/>
        <v>0.655087953484357</v>
      </c>
      <c r="R15">
        <f t="shared" si="13"/>
        <v>0.15214097723012227</v>
      </c>
      <c r="S15" s="10">
        <f t="shared" si="14"/>
        <v>5.06776168306475</v>
      </c>
      <c r="T15">
        <f t="shared" si="15"/>
        <v>1.6166149455447185</v>
      </c>
      <c r="U15">
        <f t="shared" si="16"/>
        <v>0.2463383484379439</v>
      </c>
      <c r="V15">
        <f t="shared" si="17"/>
        <v>1.0019507737679922</v>
      </c>
      <c r="W15" s="9">
        <f t="shared" si="18"/>
        <v>1189.615519574422</v>
      </c>
      <c r="X15" s="9">
        <f t="shared" si="19"/>
        <v>379.48710864259175</v>
      </c>
      <c r="Y15" s="9">
        <f t="shared" si="20"/>
        <v>57.82590829939889</v>
      </c>
      <c r="Z15" s="9">
        <f t="shared" si="21"/>
        <v>235.19973212378366</v>
      </c>
    </row>
    <row r="16" spans="1:26" s="36" customFormat="1" ht="11.25">
      <c r="A16" s="36">
        <f t="shared" si="22"/>
        <v>3</v>
      </c>
      <c r="B16" s="36">
        <f t="shared" si="23"/>
        <v>0.8</v>
      </c>
      <c r="C16" s="44">
        <v>80</v>
      </c>
      <c r="D16" s="36">
        <f t="shared" si="0"/>
        <v>0.06</v>
      </c>
      <c r="E16" s="38">
        <f t="shared" si="1"/>
        <v>1.363199884245683</v>
      </c>
      <c r="F16">
        <f t="shared" si="2"/>
        <v>0.32887197207427105</v>
      </c>
      <c r="G16" s="36">
        <f t="shared" si="3"/>
        <v>0.256539955000312</v>
      </c>
      <c r="H16" s="39">
        <f t="shared" si="4"/>
        <v>0.23388169690731808</v>
      </c>
      <c r="I16" s="39">
        <f t="shared" si="5"/>
        <v>3.178226041243239</v>
      </c>
      <c r="J16" s="39">
        <f t="shared" si="6"/>
        <v>0.02923521211341476</v>
      </c>
      <c r="K16" s="39">
        <f t="shared" si="7"/>
        <v>0.3972782551554049</v>
      </c>
      <c r="L16" s="42">
        <f t="shared" si="24"/>
        <v>110</v>
      </c>
      <c r="M16" s="10">
        <f t="shared" si="8"/>
        <v>0.3252083723853607</v>
      </c>
      <c r="N16" s="39">
        <f t="shared" si="9"/>
        <v>0.6735557875099509</v>
      </c>
      <c r="O16" s="36">
        <f t="shared" si="10"/>
        <v>0.04340429205054206</v>
      </c>
      <c r="P16" s="36">
        <f t="shared" si="11"/>
        <v>0.8475651072853299</v>
      </c>
      <c r="Q16" s="40">
        <f t="shared" si="12"/>
        <v>0.7202505436560015</v>
      </c>
      <c r="R16" s="36">
        <f t="shared" si="13"/>
        <v>0.17140021113755383</v>
      </c>
      <c r="S16" s="38">
        <f t="shared" si="14"/>
        <v>4.694592228199061</v>
      </c>
      <c r="T16" s="36">
        <f t="shared" si="15"/>
        <v>1.553278247345777</v>
      </c>
      <c r="U16" s="36">
        <f t="shared" si="16"/>
        <v>0.25323359733617135</v>
      </c>
      <c r="V16" s="36">
        <f t="shared" si="17"/>
        <v>0.938791233277734</v>
      </c>
      <c r="W16" s="40">
        <f t="shared" si="18"/>
        <v>1102.017048552619</v>
      </c>
      <c r="X16" s="40">
        <f t="shared" si="19"/>
        <v>364.6193378498468</v>
      </c>
      <c r="Y16" s="40">
        <f t="shared" si="20"/>
        <v>59.44451146459335</v>
      </c>
      <c r="Z16" s="40">
        <f t="shared" si="21"/>
        <v>220.37354765116223</v>
      </c>
    </row>
    <row r="17" spans="1:26" ht="11.25">
      <c r="A17">
        <f t="shared" si="22"/>
        <v>3</v>
      </c>
      <c r="B17">
        <f t="shared" si="23"/>
        <v>0.8</v>
      </c>
      <c r="C17" s="44">
        <v>85</v>
      </c>
      <c r="D17">
        <f t="shared" si="0"/>
        <v>0.06</v>
      </c>
      <c r="E17" s="10">
        <f t="shared" si="1"/>
        <v>1.363199884245683</v>
      </c>
      <c r="F17">
        <f t="shared" si="2"/>
        <v>0.349426470328913</v>
      </c>
      <c r="G17">
        <f t="shared" si="3"/>
        <v>0.2240237178035773</v>
      </c>
      <c r="H17" s="18">
        <f t="shared" si="4"/>
        <v>0.2678287843281293</v>
      </c>
      <c r="I17" s="18">
        <f t="shared" si="5"/>
        <v>3.4210110390616744</v>
      </c>
      <c r="J17" s="18">
        <f t="shared" si="6"/>
        <v>0.03347859804101616</v>
      </c>
      <c r="K17" s="18">
        <f t="shared" si="7"/>
        <v>0.4276263798827093</v>
      </c>
      <c r="L17" s="42">
        <f t="shared" si="24"/>
        <v>110</v>
      </c>
      <c r="M17" s="10">
        <f t="shared" si="8"/>
        <v>0.3252083723853607</v>
      </c>
      <c r="N17" s="18">
        <f t="shared" si="9"/>
        <v>0.6577622230864957</v>
      </c>
      <c r="O17">
        <f t="shared" si="10"/>
        <v>0.05089772088752766</v>
      </c>
      <c r="P17">
        <f t="shared" si="11"/>
        <v>0.8929890214105612</v>
      </c>
      <c r="Q17" s="9">
        <f t="shared" si="12"/>
        <v>0.8000199703513365</v>
      </c>
      <c r="R17">
        <f t="shared" si="13"/>
        <v>0.19526549916420416</v>
      </c>
      <c r="S17" s="10">
        <f t="shared" si="14"/>
        <v>4.3182456105318625</v>
      </c>
      <c r="T17">
        <f t="shared" si="15"/>
        <v>1.4854423053322534</v>
      </c>
      <c r="U17">
        <f t="shared" si="16"/>
        <v>0.2606590570550631</v>
      </c>
      <c r="V17">
        <f t="shared" si="17"/>
        <v>0.8721326318141097</v>
      </c>
      <c r="W17" s="9">
        <f t="shared" si="18"/>
        <v>1013.6727646032824</v>
      </c>
      <c r="X17" s="9">
        <f t="shared" si="19"/>
        <v>348.6954064475644</v>
      </c>
      <c r="Y17" s="9">
        <f t="shared" si="20"/>
        <v>61.18757727431515</v>
      </c>
      <c r="Z17" s="9">
        <f t="shared" si="21"/>
        <v>204.72598729345066</v>
      </c>
    </row>
    <row r="18" spans="1:26" ht="11.25">
      <c r="A18">
        <f t="shared" si="22"/>
        <v>3</v>
      </c>
      <c r="B18">
        <f t="shared" si="23"/>
        <v>0.8</v>
      </c>
      <c r="C18" s="44">
        <v>90</v>
      </c>
      <c r="D18">
        <f t="shared" si="0"/>
        <v>0.06</v>
      </c>
      <c r="E18" s="10">
        <f t="shared" si="1"/>
        <v>1.363199884245683</v>
      </c>
      <c r="F18">
        <f t="shared" si="2"/>
        <v>0.3699809685835549</v>
      </c>
      <c r="G18">
        <f t="shared" si="3"/>
        <v>0.193546849726348</v>
      </c>
      <c r="H18" s="18">
        <f t="shared" si="4"/>
        <v>0.3100024623745248</v>
      </c>
      <c r="I18" s="18">
        <f t="shared" si="5"/>
        <v>3.700077188540691</v>
      </c>
      <c r="J18" s="18">
        <f t="shared" si="6"/>
        <v>0.0387503077968156</v>
      </c>
      <c r="K18" s="18">
        <f t="shared" si="7"/>
        <v>0.46250964856758636</v>
      </c>
      <c r="L18" s="42">
        <f t="shared" si="24"/>
        <v>110</v>
      </c>
      <c r="M18" s="10">
        <f t="shared" si="8"/>
        <v>0.3252083723853607</v>
      </c>
      <c r="N18" s="18">
        <f t="shared" si="9"/>
        <v>0.6398484453573502</v>
      </c>
      <c r="O18">
        <f t="shared" si="10"/>
        <v>0.060561697192487295</v>
      </c>
      <c r="P18">
        <f t="shared" si="11"/>
        <v>0.9465045108396678</v>
      </c>
      <c r="Q18" s="9">
        <f t="shared" si="12"/>
        <v>0.8995385082066734</v>
      </c>
      <c r="R18">
        <f t="shared" si="13"/>
        <v>0.2254104247370999</v>
      </c>
      <c r="S18" s="10">
        <f t="shared" si="14"/>
        <v>3.9385386613347917</v>
      </c>
      <c r="T18">
        <f t="shared" si="15"/>
        <v>1.412469428321652</v>
      </c>
      <c r="U18">
        <f t="shared" si="16"/>
        <v>0.26867300952527573</v>
      </c>
      <c r="V18">
        <f t="shared" si="17"/>
        <v>0.8016267002733951</v>
      </c>
      <c r="W18" s="74">
        <f t="shared" si="18"/>
        <v>924.539670368685</v>
      </c>
      <c r="X18" s="74">
        <f t="shared" si="19"/>
        <v>331.56562165718947</v>
      </c>
      <c r="Y18" s="9">
        <f t="shared" si="20"/>
        <v>63.068786934105475</v>
      </c>
      <c r="Z18" s="9">
        <f t="shared" si="21"/>
        <v>188.17529773297352</v>
      </c>
    </row>
    <row r="19" spans="1:26" ht="11.25">
      <c r="A19">
        <f t="shared" si="22"/>
        <v>3</v>
      </c>
      <c r="B19">
        <f t="shared" si="23"/>
        <v>0.8</v>
      </c>
      <c r="C19" s="44">
        <v>95</v>
      </c>
      <c r="D19">
        <f t="shared" si="0"/>
        <v>0.06</v>
      </c>
      <c r="E19" s="10">
        <f t="shared" si="1"/>
        <v>1.363199884245683</v>
      </c>
      <c r="F19">
        <f t="shared" si="2"/>
        <v>0.39053546683819684</v>
      </c>
      <c r="G19">
        <f t="shared" si="3"/>
        <v>0.16516084788655017</v>
      </c>
      <c r="H19" s="18">
        <f t="shared" si="4"/>
        <v>0.3632822231647437</v>
      </c>
      <c r="I19" s="18">
        <f t="shared" si="5"/>
        <v>4.024433737692839</v>
      </c>
      <c r="J19" s="18">
        <f t="shared" si="6"/>
        <v>0.04541027789559296</v>
      </c>
      <c r="K19" s="18">
        <f t="shared" si="7"/>
        <v>0.5030542172116049</v>
      </c>
      <c r="L19" s="42">
        <f t="shared" si="24"/>
        <v>110</v>
      </c>
      <c r="M19" s="10">
        <f t="shared" si="8"/>
        <v>0.3252083723853607</v>
      </c>
      <c r="N19" s="18">
        <f t="shared" si="9"/>
        <v>0.6193516250499209</v>
      </c>
      <c r="O19">
        <f t="shared" si="10"/>
        <v>0.07331905828443222</v>
      </c>
      <c r="P19">
        <f t="shared" si="11"/>
        <v>1.0105146057088803</v>
      </c>
      <c r="Q19" s="9">
        <f t="shared" si="12"/>
        <v>1.0265154526586897</v>
      </c>
      <c r="R19">
        <f t="shared" si="13"/>
        <v>0.26436236872073304</v>
      </c>
      <c r="S19" s="10">
        <f t="shared" si="14"/>
        <v>3.555139744710609</v>
      </c>
      <c r="T19">
        <f t="shared" si="15"/>
        <v>1.3335909696711594</v>
      </c>
      <c r="U19">
        <f t="shared" si="16"/>
        <v>0.2773430221526157</v>
      </c>
      <c r="V19">
        <f t="shared" si="17"/>
        <v>0.726878718732974</v>
      </c>
      <c r="W19" s="9">
        <f t="shared" si="18"/>
        <v>834.5399170400477</v>
      </c>
      <c r="X19" s="9">
        <f t="shared" si="19"/>
        <v>313.0495499791724</v>
      </c>
      <c r="Y19" s="9">
        <f t="shared" si="20"/>
        <v>65.10400133869295</v>
      </c>
      <c r="Z19" s="9">
        <f t="shared" si="21"/>
        <v>170.62882170303286</v>
      </c>
    </row>
    <row r="20" spans="1:26" ht="11.25">
      <c r="A20">
        <f t="shared" si="22"/>
        <v>3</v>
      </c>
      <c r="B20">
        <f t="shared" si="23"/>
        <v>0.8</v>
      </c>
      <c r="C20" s="44">
        <v>100</v>
      </c>
      <c r="D20">
        <f t="shared" si="0"/>
        <v>0.06</v>
      </c>
      <c r="E20" s="10">
        <f t="shared" si="1"/>
        <v>1.363199884245683</v>
      </c>
      <c r="F20">
        <f t="shared" si="2"/>
        <v>0.4110899650928388</v>
      </c>
      <c r="G20">
        <f t="shared" si="3"/>
        <v>0.13891367644114705</v>
      </c>
      <c r="H20" s="18">
        <f t="shared" si="4"/>
        <v>0.4319229145549246</v>
      </c>
      <c r="I20" s="18">
        <f t="shared" si="5"/>
        <v>4.406307522912143</v>
      </c>
      <c r="J20" s="18">
        <f t="shared" si="6"/>
        <v>0.053990364319365575</v>
      </c>
      <c r="K20" s="18">
        <f t="shared" si="7"/>
        <v>0.5507884403640179</v>
      </c>
      <c r="L20" s="42">
        <f t="shared" si="24"/>
        <v>110</v>
      </c>
      <c r="M20" s="10">
        <f t="shared" si="8"/>
        <v>0.3252083723853607</v>
      </c>
      <c r="N20" s="18">
        <f t="shared" si="9"/>
        <v>0.5956700347104766</v>
      </c>
      <c r="O20">
        <f t="shared" si="10"/>
        <v>0.09063803980941798</v>
      </c>
      <c r="P20">
        <f t="shared" si="11"/>
        <v>1.0884615828212219</v>
      </c>
      <c r="Q20" s="9">
        <f t="shared" si="12"/>
        <v>1.1929638715381732</v>
      </c>
      <c r="R20">
        <f t="shared" si="13"/>
        <v>0.31608962750963643</v>
      </c>
      <c r="S20" s="10">
        <f t="shared" si="14"/>
        <v>3.1674745874793904</v>
      </c>
      <c r="T20">
        <f t="shared" si="15"/>
        <v>1.2478663122855818</v>
      </c>
      <c r="U20">
        <f t="shared" si="16"/>
        <v>0.28674790920386894</v>
      </c>
      <c r="V20">
        <f t="shared" si="17"/>
        <v>0.6474395191161249</v>
      </c>
      <c r="W20" s="9">
        <f t="shared" si="18"/>
        <v>743.5386986951431</v>
      </c>
      <c r="X20" s="9">
        <f t="shared" si="19"/>
        <v>292.926389259742</v>
      </c>
      <c r="Y20" s="9">
        <f t="shared" si="20"/>
        <v>67.3117214912415</v>
      </c>
      <c r="Z20" s="9">
        <f t="shared" si="21"/>
        <v>151.98112067901317</v>
      </c>
    </row>
    <row r="21" spans="1:26" ht="11.25">
      <c r="A21">
        <f t="shared" si="22"/>
        <v>3</v>
      </c>
      <c r="B21">
        <f t="shared" si="23"/>
        <v>0.8</v>
      </c>
      <c r="C21" s="44">
        <v>105</v>
      </c>
      <c r="D21">
        <f t="shared" si="0"/>
        <v>0.06</v>
      </c>
      <c r="E21" s="10">
        <f t="shared" si="1"/>
        <v>1.363199884245683</v>
      </c>
      <c r="F21">
        <f t="shared" si="2"/>
        <v>0.43164446334748074</v>
      </c>
      <c r="G21">
        <f t="shared" si="3"/>
        <v>0.11484968554054516</v>
      </c>
      <c r="H21" s="18">
        <f t="shared" si="4"/>
        <v>0.5224219789336586</v>
      </c>
      <c r="I21" s="18">
        <f t="shared" si="5"/>
        <v>4.862700300043095</v>
      </c>
      <c r="J21" s="18">
        <f t="shared" si="6"/>
        <v>0.06530274736670733</v>
      </c>
      <c r="K21" s="18">
        <f t="shared" si="7"/>
        <v>0.6078375375053868</v>
      </c>
      <c r="L21" s="42">
        <f t="shared" si="24"/>
        <v>110</v>
      </c>
      <c r="M21" s="10">
        <f t="shared" si="8"/>
        <v>0.3252083723853607</v>
      </c>
      <c r="N21" s="18">
        <f t="shared" si="9"/>
        <v>0.5680111562661863</v>
      </c>
      <c r="O21">
        <f t="shared" si="10"/>
        <v>0.11496736753547952</v>
      </c>
      <c r="P21">
        <f t="shared" si="11"/>
        <v>1.1854431051600032</v>
      </c>
      <c r="Q21" s="9">
        <f t="shared" si="12"/>
        <v>1.4184928511694284</v>
      </c>
      <c r="R21">
        <f t="shared" si="13"/>
        <v>0.3871212902551446</v>
      </c>
      <c r="S21" s="10">
        <f t="shared" si="14"/>
        <v>2.7745486763482323</v>
      </c>
      <c r="T21">
        <f t="shared" si="15"/>
        <v>1.1541206378143014</v>
      </c>
      <c r="U21">
        <f t="shared" si="16"/>
        <v>0.29698022410419905</v>
      </c>
      <c r="V21">
        <f t="shared" si="17"/>
        <v>0.5627957971354661</v>
      </c>
      <c r="W21" s="9">
        <f t="shared" si="18"/>
        <v>651.3025614895228</v>
      </c>
      <c r="X21" s="9">
        <f t="shared" si="19"/>
        <v>270.92036051993676</v>
      </c>
      <c r="Y21" s="9">
        <f t="shared" si="20"/>
        <v>69.71367354973766</v>
      </c>
      <c r="Z21" s="9">
        <f t="shared" si="21"/>
        <v>132.11170068650884</v>
      </c>
    </row>
    <row r="22" spans="1:26" ht="11.25">
      <c r="A22">
        <f t="shared" si="22"/>
        <v>3</v>
      </c>
      <c r="B22">
        <f t="shared" si="23"/>
        <v>0.8</v>
      </c>
      <c r="C22" s="44">
        <v>110</v>
      </c>
      <c r="D22">
        <f t="shared" si="0"/>
        <v>0.06</v>
      </c>
      <c r="E22" s="10">
        <f t="shared" si="1"/>
        <v>1.363199884245683</v>
      </c>
      <c r="F22">
        <f t="shared" si="2"/>
        <v>0.4521989616021227</v>
      </c>
      <c r="G22">
        <f t="shared" si="3"/>
        <v>0.09300953638963116</v>
      </c>
      <c r="H22" s="18">
        <f t="shared" si="4"/>
        <v>0.6450951410901655</v>
      </c>
      <c r="I22" s="18">
        <f t="shared" si="5"/>
        <v>5.417929958926566</v>
      </c>
      <c r="J22" s="18">
        <f t="shared" si="6"/>
        <v>0.08063689263627069</v>
      </c>
      <c r="K22" s="18">
        <f t="shared" si="7"/>
        <v>0.6772412448658207</v>
      </c>
      <c r="L22" s="42">
        <f t="shared" si="24"/>
        <v>110</v>
      </c>
      <c r="M22" s="10">
        <f t="shared" si="8"/>
        <v>0.3252083723853607</v>
      </c>
      <c r="N22" s="18">
        <f t="shared" si="9"/>
        <v>0.535319219163931</v>
      </c>
      <c r="O22">
        <f t="shared" si="10"/>
        <v>0.15063328524279496</v>
      </c>
      <c r="P22">
        <f t="shared" si="11"/>
        <v>1.3093088416294454</v>
      </c>
      <c r="Q22" s="9">
        <f t="shared" si="12"/>
        <v>1.7369800293920774</v>
      </c>
      <c r="R22">
        <f t="shared" si="13"/>
        <v>0.4888318950369523</v>
      </c>
      <c r="S22" s="10">
        <f t="shared" si="14"/>
        <v>2.374581854977042</v>
      </c>
      <c r="T22">
        <f t="shared" si="15"/>
        <v>1.0508420770369074</v>
      </c>
      <c r="U22">
        <f t="shared" si="16"/>
        <v>0.3081494615473242</v>
      </c>
      <c r="V22">
        <f t="shared" si="17"/>
        <v>0.47235830735466217</v>
      </c>
      <c r="W22" s="9">
        <f t="shared" si="18"/>
        <v>557.413628312564</v>
      </c>
      <c r="X22" s="9">
        <f t="shared" si="19"/>
        <v>246.67656485159011</v>
      </c>
      <c r="Y22" s="9">
        <f t="shared" si="20"/>
        <v>72.33556049611</v>
      </c>
      <c r="Z22" s="9">
        <f t="shared" si="21"/>
        <v>110.8822411888131</v>
      </c>
    </row>
    <row r="23" spans="1:26" ht="11.25">
      <c r="A23">
        <f t="shared" si="22"/>
        <v>3</v>
      </c>
      <c r="B23">
        <f t="shared" si="23"/>
        <v>0.8</v>
      </c>
      <c r="C23" s="44">
        <v>115</v>
      </c>
      <c r="D23">
        <f t="shared" si="0"/>
        <v>0.06</v>
      </c>
      <c r="E23" s="10">
        <f t="shared" si="1"/>
        <v>1.363199884245683</v>
      </c>
      <c r="F23">
        <f t="shared" si="2"/>
        <v>0.4727534598567646</v>
      </c>
      <c r="G23">
        <f t="shared" si="3"/>
        <v>0.07343013254206089</v>
      </c>
      <c r="H23" s="18">
        <f t="shared" si="4"/>
        <v>0.8171032507074927</v>
      </c>
      <c r="I23" s="18">
        <f t="shared" si="5"/>
        <v>6.107945245797145</v>
      </c>
      <c r="J23" s="18">
        <f t="shared" si="6"/>
        <v>0.10213790633843658</v>
      </c>
      <c r="K23" s="18">
        <f t="shared" si="7"/>
        <v>0.7634931557246432</v>
      </c>
      <c r="L23" s="42">
        <f t="shared" si="24"/>
        <v>110</v>
      </c>
      <c r="M23" s="10">
        <f t="shared" si="8"/>
        <v>0.3252083723853607</v>
      </c>
      <c r="N23" s="18">
        <f t="shared" si="9"/>
        <v>0.4961789094024705</v>
      </c>
      <c r="O23">
        <f t="shared" si="10"/>
        <v>0.2058489476335006</v>
      </c>
      <c r="P23">
        <f t="shared" si="11"/>
        <v>1.4727101065073578</v>
      </c>
      <c r="Q23" s="9">
        <f t="shared" si="12"/>
        <v>2.211248847050733</v>
      </c>
      <c r="R23">
        <f t="shared" si="13"/>
        <v>0.6425024971775325</v>
      </c>
      <c r="S23" s="10">
        <f t="shared" si="14"/>
        <v>1.9641616729790392</v>
      </c>
      <c r="T23">
        <f t="shared" si="15"/>
        <v>0.9359882387635567</v>
      </c>
      <c r="U23">
        <f t="shared" si="16"/>
        <v>0.32038622190229654</v>
      </c>
      <c r="V23">
        <f t="shared" si="17"/>
        <v>0.3754473904812296</v>
      </c>
      <c r="W23" s="9">
        <f t="shared" si="18"/>
        <v>461.07085440451465</v>
      </c>
      <c r="X23" s="9">
        <f t="shared" si="19"/>
        <v>219.71556766238527</v>
      </c>
      <c r="Y23" s="9">
        <f t="shared" si="20"/>
        <v>75.20803969658903</v>
      </c>
      <c r="Z23" s="9">
        <f t="shared" si="21"/>
        <v>88.13319773752316</v>
      </c>
    </row>
    <row r="24" spans="1:26" ht="11.25">
      <c r="A24">
        <f t="shared" si="22"/>
        <v>3</v>
      </c>
      <c r="B24">
        <f t="shared" si="23"/>
        <v>0.8</v>
      </c>
      <c r="C24" s="44">
        <v>120</v>
      </c>
      <c r="D24">
        <f t="shared" si="0"/>
        <v>0.06</v>
      </c>
      <c r="E24" s="10">
        <f t="shared" si="1"/>
        <v>1.363199884245683</v>
      </c>
      <c r="F24">
        <f t="shared" si="2"/>
        <v>0.49330795811140654</v>
      </c>
      <c r="G24">
        <f t="shared" si="3"/>
        <v>0.056144557543896335</v>
      </c>
      <c r="H24" s="18">
        <f t="shared" si="4"/>
        <v>1.068669923226117</v>
      </c>
      <c r="I24" s="18">
        <f t="shared" si="5"/>
        <v>6.987987323003874</v>
      </c>
      <c r="J24" s="18">
        <f t="shared" si="6"/>
        <v>0.13358374040326462</v>
      </c>
      <c r="K24" s="18">
        <f t="shared" si="7"/>
        <v>0.8734984153754842</v>
      </c>
      <c r="L24" s="42">
        <f t="shared" si="24"/>
        <v>110</v>
      </c>
      <c r="M24" s="10">
        <f t="shared" si="8"/>
        <v>0.3252083723853607</v>
      </c>
      <c r="N24" s="18">
        <f t="shared" si="9"/>
        <v>0.448708520742143</v>
      </c>
      <c r="O24">
        <f t="shared" si="10"/>
        <v>0.2977071622850472</v>
      </c>
      <c r="P24">
        <f t="shared" si="11"/>
        <v>1.697112874334929</v>
      </c>
      <c r="Q24" s="9">
        <f t="shared" si="12"/>
        <v>2.96882166270918</v>
      </c>
      <c r="R24">
        <f t="shared" si="13"/>
        <v>0.8917454334392243</v>
      </c>
      <c r="S24" s="10">
        <f t="shared" si="14"/>
        <v>1.5359054382022286</v>
      </c>
      <c r="T24">
        <f t="shared" si="15"/>
        <v>0.8065408366201471</v>
      </c>
      <c r="U24">
        <f t="shared" si="16"/>
        <v>0.33384770038784506</v>
      </c>
      <c r="V24">
        <f t="shared" si="17"/>
        <v>0.27127511598684967</v>
      </c>
      <c r="W24" s="9">
        <f t="shared" si="18"/>
        <v>360.5412132914576</v>
      </c>
      <c r="X24" s="9">
        <f t="shared" si="19"/>
        <v>189.32885096396632</v>
      </c>
      <c r="Y24" s="9">
        <f t="shared" si="20"/>
        <v>78.3680114403947</v>
      </c>
      <c r="Z24" s="9">
        <f t="shared" si="21"/>
        <v>63.67961009901825</v>
      </c>
    </row>
    <row r="25" spans="1:26" ht="11.25">
      <c r="A25">
        <f t="shared" si="22"/>
        <v>3</v>
      </c>
      <c r="B25">
        <f t="shared" si="23"/>
        <v>0.8</v>
      </c>
      <c r="C25" s="44">
        <v>125</v>
      </c>
      <c r="D25">
        <f t="shared" si="0"/>
        <v>0.06</v>
      </c>
      <c r="E25" s="10">
        <f t="shared" si="1"/>
        <v>1.363199884245683</v>
      </c>
      <c r="F25">
        <f t="shared" si="2"/>
        <v>0.5138624563660484</v>
      </c>
      <c r="G25">
        <f t="shared" si="3"/>
        <v>0.0411820190319541</v>
      </c>
      <c r="H25" s="18">
        <f t="shared" si="4"/>
        <v>1.4569465366291192</v>
      </c>
      <c r="I25" s="18">
        <f t="shared" si="5"/>
        <v>8.146874643751778</v>
      </c>
      <c r="J25" s="18">
        <f t="shared" si="6"/>
        <v>0.1821183170786399</v>
      </c>
      <c r="K25" s="18">
        <f t="shared" si="7"/>
        <v>1.0183593304689722</v>
      </c>
      <c r="L25" s="42">
        <f t="shared" si="24"/>
        <v>110</v>
      </c>
      <c r="M25" s="10">
        <f t="shared" si="8"/>
        <v>0.3252083723853607</v>
      </c>
      <c r="N25" s="18">
        <f t="shared" si="9"/>
        <v>0.39053361773328876</v>
      </c>
      <c r="O25">
        <f t="shared" si="10"/>
        <v>0.46633198477426824</v>
      </c>
      <c r="P25">
        <f t="shared" si="11"/>
        <v>2.0207783099166856</v>
      </c>
      <c r="Q25" s="9">
        <f t="shared" si="12"/>
        <v>4.301010497853245</v>
      </c>
      <c r="R25">
        <f t="shared" si="13"/>
        <v>1.3372483845476721</v>
      </c>
      <c r="S25" s="10">
        <f t="shared" si="14"/>
        <v>1.0697640162272666</v>
      </c>
      <c r="T25">
        <f t="shared" si="15"/>
        <v>0.6570677250388177</v>
      </c>
      <c r="U25">
        <f t="shared" si="16"/>
        <v>0.34872503131271776</v>
      </c>
      <c r="V25">
        <f t="shared" si="17"/>
        <v>0.15892310091086326</v>
      </c>
      <c r="W25" s="9">
        <f t="shared" si="18"/>
        <v>251.11833499175228</v>
      </c>
      <c r="X25" s="9">
        <f t="shared" si="19"/>
        <v>154.24126310630413</v>
      </c>
      <c r="Y25" s="9">
        <f t="shared" si="20"/>
        <v>81.86034293996315</v>
      </c>
      <c r="Z25" s="9">
        <f t="shared" si="21"/>
        <v>37.30589540037756</v>
      </c>
    </row>
    <row r="26" spans="1:26" ht="11.25">
      <c r="A26">
        <f t="shared" si="22"/>
        <v>3</v>
      </c>
      <c r="B26">
        <f t="shared" si="23"/>
        <v>0.8</v>
      </c>
      <c r="C26" s="44">
        <v>130</v>
      </c>
      <c r="D26">
        <f t="shared" si="0"/>
        <v>0.06</v>
      </c>
      <c r="E26" s="10">
        <f t="shared" si="1"/>
        <v>1.363199884245683</v>
      </c>
      <c r="F26">
        <f t="shared" si="2"/>
        <v>0.5344169546206904</v>
      </c>
      <c r="G26">
        <f t="shared" si="3"/>
        <v>0.02856779938132172</v>
      </c>
      <c r="H26" s="18">
        <f t="shared" si="4"/>
        <v>2.1002667793596093</v>
      </c>
      <c r="I26" s="18">
        <f t="shared" si="5"/>
        <v>9.734916116870876</v>
      </c>
      <c r="J26" s="18">
        <f t="shared" si="6"/>
        <v>0.26253334741995116</v>
      </c>
      <c r="K26" s="18">
        <f t="shared" si="7"/>
        <v>1.2168645146088595</v>
      </c>
      <c r="L26" s="42">
        <f t="shared" si="24"/>
        <v>110</v>
      </c>
      <c r="M26" s="10">
        <f t="shared" si="8"/>
        <v>0.3252083723853607</v>
      </c>
      <c r="N26" s="18">
        <f t="shared" si="9"/>
        <v>0.31928046208275773</v>
      </c>
      <c r="O26">
        <f t="shared" si="10"/>
        <v>0.8222656209759003</v>
      </c>
      <c r="P26">
        <f t="shared" si="11"/>
        <v>2.511890716061075</v>
      </c>
      <c r="Q26" s="9">
        <f t="shared" si="12"/>
        <v>6.985715720872703</v>
      </c>
      <c r="R26">
        <f t="shared" si="13"/>
        <v>2.251220363213166</v>
      </c>
      <c r="S26" s="10">
        <f t="shared" si="14"/>
        <v>0.46492152558697725</v>
      </c>
      <c r="T26">
        <f t="shared" si="15"/>
        <v>0.46957136929710397</v>
      </c>
      <c r="U26">
        <f t="shared" si="16"/>
        <v>0.3652532796932775</v>
      </c>
      <c r="V26">
        <f t="shared" si="17"/>
        <v>0.03731476677028938</v>
      </c>
      <c r="W26" s="9">
        <f t="shared" si="18"/>
        <v>109.13651762093295</v>
      </c>
      <c r="X26" s="9">
        <f t="shared" si="19"/>
        <v>110.22803032162825</v>
      </c>
      <c r="Y26" s="9">
        <f t="shared" si="20"/>
        <v>85.74021378128572</v>
      </c>
      <c r="Z26" s="9">
        <f t="shared" si="21"/>
        <v>8.759335666390491</v>
      </c>
    </row>
    <row r="27" spans="1:26" ht="11.25">
      <c r="A27">
        <f t="shared" si="22"/>
        <v>3</v>
      </c>
      <c r="B27">
        <f t="shared" si="23"/>
        <v>0.8</v>
      </c>
      <c r="C27" s="44">
        <v>135</v>
      </c>
      <c r="D27">
        <f t="shared" si="0"/>
        <v>0.06</v>
      </c>
      <c r="E27" s="10">
        <f t="shared" si="1"/>
        <v>1.363199884245683</v>
      </c>
      <c r="F27">
        <f t="shared" si="2"/>
        <v>0.5549714528753323</v>
      </c>
      <c r="G27">
        <f t="shared" si="3"/>
        <v>0.018323212985435263</v>
      </c>
      <c r="H27" s="18">
        <f t="shared" si="4"/>
        <v>3.274534878118414</v>
      </c>
      <c r="I27" s="18">
        <f t="shared" si="5"/>
        <v>12.01948573744879</v>
      </c>
      <c r="J27" s="18">
        <f t="shared" si="6"/>
        <v>0.40931685976480175</v>
      </c>
      <c r="K27" s="18">
        <f t="shared" si="7"/>
        <v>1.5024357171810987</v>
      </c>
      <c r="L27" s="42">
        <f t="shared" si="24"/>
        <v>110</v>
      </c>
      <c r="M27" s="10">
        <f t="shared" si="8"/>
        <v>0.3252083723853607</v>
      </c>
      <c r="N27" s="18">
        <f t="shared" si="9"/>
        <v>0.23570302689077785</v>
      </c>
      <c r="O27">
        <f t="shared" si="10"/>
        <v>1.7365787158706054</v>
      </c>
      <c r="P27">
        <f t="shared" si="11"/>
        <v>3.2426330954255116</v>
      </c>
      <c r="Q27" s="9">
        <f t="shared" si="12"/>
        <v>13.530375027963636</v>
      </c>
      <c r="R27">
        <f t="shared" si="13"/>
        <v>4.525577936009278</v>
      </c>
      <c r="S27" s="10" t="e">
        <f t="shared" si="14"/>
        <v>#NUM!</v>
      </c>
      <c r="T27" t="e">
        <f t="shared" si="15"/>
        <v>#NUM!</v>
      </c>
      <c r="U27">
        <f t="shared" si="16"/>
        <v>0.3837252922003474</v>
      </c>
      <c r="V27">
        <f t="shared" si="17"/>
        <v>-0.09481960684254986</v>
      </c>
      <c r="W27" s="9" t="e">
        <f t="shared" si="18"/>
        <v>#NUM!</v>
      </c>
      <c r="X27" s="9" t="e">
        <f t="shared" si="19"/>
        <v>#NUM!</v>
      </c>
      <c r="Y27" s="9">
        <f t="shared" si="20"/>
        <v>90.07636732015813</v>
      </c>
      <c r="Z27" s="9">
        <f t="shared" si="21"/>
        <v>-22.258125561979227</v>
      </c>
    </row>
    <row r="28" spans="1:26" ht="11.25">
      <c r="A28">
        <f t="shared" si="22"/>
        <v>3</v>
      </c>
      <c r="B28">
        <f t="shared" si="23"/>
        <v>0.8</v>
      </c>
      <c r="C28" s="44">
        <v>140</v>
      </c>
      <c r="D28">
        <f t="shared" si="0"/>
        <v>0.06</v>
      </c>
      <c r="E28" s="10">
        <f t="shared" si="1"/>
        <v>1.363199884245683</v>
      </c>
      <c r="F28">
        <f t="shared" si="2"/>
        <v>0.5755259511299743</v>
      </c>
      <c r="G28">
        <f t="shared" si="3"/>
        <v>0.010465570240901008</v>
      </c>
      <c r="H28" s="18">
        <f t="shared" si="4"/>
        <v>5.733084640291367</v>
      </c>
      <c r="I28" s="18">
        <f t="shared" si="5"/>
        <v>15.478748437934518</v>
      </c>
      <c r="J28" s="18">
        <f t="shared" si="6"/>
        <v>0.7166355800364209</v>
      </c>
      <c r="K28" s="18">
        <f t="shared" si="7"/>
        <v>1.9348435547418148</v>
      </c>
      <c r="L28" s="42">
        <f t="shared" si="24"/>
        <v>110</v>
      </c>
      <c r="M28" s="10">
        <f t="shared" si="8"/>
        <v>0.3252083723853607</v>
      </c>
      <c r="N28" s="18">
        <f t="shared" si="9"/>
        <v>0.16092454351136762</v>
      </c>
      <c r="O28">
        <f t="shared" si="10"/>
        <v>4.453239788036424</v>
      </c>
      <c r="P28">
        <f t="shared" si="11"/>
        <v>3.4405372203172435</v>
      </c>
      <c r="Q28" s="9">
        <f t="shared" si="12"/>
        <v>31.668640974138995</v>
      </c>
      <c r="R28">
        <f t="shared" si="13"/>
        <v>11.008937614925687</v>
      </c>
      <c r="S28" s="10" t="e">
        <f t="shared" si="14"/>
        <v>#NUM!</v>
      </c>
      <c r="T28" t="e">
        <f t="shared" si="15"/>
        <v>#NUM!</v>
      </c>
      <c r="U28">
        <f t="shared" si="16"/>
        <v>0.40451131106409527</v>
      </c>
      <c r="V28">
        <f t="shared" si="17"/>
        <v>-0.23898721769553966</v>
      </c>
      <c r="W28" s="9" t="e">
        <f t="shared" si="18"/>
        <v>#NUM!</v>
      </c>
      <c r="X28" s="9" t="e">
        <f t="shared" si="19"/>
        <v>#NUM!</v>
      </c>
      <c r="Y28" s="9">
        <f t="shared" si="20"/>
        <v>94.95571488559597</v>
      </c>
      <c r="Z28" s="9">
        <f t="shared" si="21"/>
        <v>-56.10029060770504</v>
      </c>
    </row>
    <row r="29" spans="1:26" ht="11.25">
      <c r="A29">
        <f t="shared" si="22"/>
        <v>3</v>
      </c>
      <c r="B29">
        <f t="shared" si="23"/>
        <v>0.8</v>
      </c>
      <c r="C29" s="44">
        <v>145</v>
      </c>
      <c r="D29">
        <f t="shared" si="0"/>
        <v>0.06</v>
      </c>
      <c r="E29" s="10">
        <f t="shared" si="1"/>
        <v>1.363199884245683</v>
      </c>
      <c r="F29">
        <f t="shared" si="2"/>
        <v>0.5960804493846162</v>
      </c>
      <c r="G29">
        <f t="shared" si="3"/>
        <v>0.005008148297917372</v>
      </c>
      <c r="H29" s="18">
        <f t="shared" si="4"/>
        <v>11.980475902630694</v>
      </c>
      <c r="I29" s="18">
        <f t="shared" si="5"/>
        <v>20.66203549006232</v>
      </c>
      <c r="J29" s="18">
        <f t="shared" si="6"/>
        <v>1.4975594878288367</v>
      </c>
      <c r="K29" s="18">
        <f t="shared" si="7"/>
        <v>2.58275443625779</v>
      </c>
      <c r="L29" s="42">
        <f t="shared" si="24"/>
        <v>110</v>
      </c>
      <c r="M29" s="10">
        <f t="shared" si="8"/>
        <v>0.3252083723853607</v>
      </c>
      <c r="N29" s="18">
        <f t="shared" si="9"/>
        <v>0.24391910904128364</v>
      </c>
      <c r="O29">
        <f t="shared" si="10"/>
        <v>6.139574278189794</v>
      </c>
      <c r="P29">
        <f t="shared" si="11"/>
        <v>-1.3954927505017627</v>
      </c>
      <c r="Q29" s="9">
        <f t="shared" si="12"/>
        <v>39.64177233411271</v>
      </c>
      <c r="R29">
        <f t="shared" si="13"/>
        <v>14.341869942478368</v>
      </c>
      <c r="S29" s="10" t="e">
        <f t="shared" si="14"/>
        <v>#NUM!</v>
      </c>
      <c r="T29" t="e">
        <f t="shared" si="15"/>
        <v>#NUM!</v>
      </c>
      <c r="U29">
        <f t="shared" si="16"/>
        <v>0.42808743230932106</v>
      </c>
      <c r="V29">
        <f t="shared" si="17"/>
        <v>-0.3969893818152461</v>
      </c>
      <c r="W29" s="9" t="e">
        <f t="shared" si="18"/>
        <v>#NUM!</v>
      </c>
      <c r="X29" s="9" t="e">
        <f t="shared" si="19"/>
        <v>#NUM!</v>
      </c>
      <c r="Y29" s="9">
        <f t="shared" si="20"/>
        <v>100.49001611732389</v>
      </c>
      <c r="Z29" s="9">
        <f t="shared" si="21"/>
        <v>-93.1900036443838</v>
      </c>
    </row>
    <row r="30" spans="1:26" ht="11.25">
      <c r="A30">
        <f t="shared" si="22"/>
        <v>3</v>
      </c>
      <c r="B30">
        <f t="shared" si="23"/>
        <v>0.8</v>
      </c>
      <c r="C30" s="44">
        <v>150</v>
      </c>
      <c r="D30">
        <f t="shared" si="0"/>
        <v>0.06</v>
      </c>
      <c r="E30" s="10">
        <f t="shared" si="1"/>
        <v>1.363199884245683</v>
      </c>
      <c r="F30">
        <f t="shared" si="2"/>
        <v>0.6166349476392582</v>
      </c>
      <c r="G30">
        <f t="shared" si="3"/>
        <v>0.0019601686257198626</v>
      </c>
      <c r="H30" s="18">
        <f t="shared" si="4"/>
        <v>30.609611445018043</v>
      </c>
      <c r="I30" s="18">
        <f t="shared" si="5"/>
        <v>22.849206567661458</v>
      </c>
      <c r="J30" s="18">
        <f t="shared" si="6"/>
        <v>3.8262014306272554</v>
      </c>
      <c r="K30" s="18">
        <f t="shared" si="7"/>
        <v>2.8561508209576822</v>
      </c>
      <c r="L30" s="42">
        <f t="shared" si="24"/>
        <v>110</v>
      </c>
      <c r="M30" s="10">
        <f t="shared" si="8"/>
        <v>0.3252083723853607</v>
      </c>
      <c r="N30" s="18">
        <f t="shared" si="9"/>
        <v>1.495721454626637</v>
      </c>
      <c r="O30">
        <f t="shared" si="10"/>
        <v>2.5580975781231636</v>
      </c>
      <c r="P30">
        <f t="shared" si="11"/>
        <v>-2.8924837216123462</v>
      </c>
      <c r="Q30" s="9">
        <f t="shared" si="12"/>
        <v>14.910325298992005</v>
      </c>
      <c r="R30">
        <f t="shared" si="13"/>
        <v>5.62122796345962</v>
      </c>
      <c r="S30" s="10" t="e">
        <f t="shared" si="14"/>
        <v>#NUM!</v>
      </c>
      <c r="T30" t="e">
        <f t="shared" si="15"/>
        <v>#NUM!</v>
      </c>
      <c r="U30">
        <f t="shared" si="16"/>
        <v>0.4550780709752192</v>
      </c>
      <c r="V30">
        <f t="shared" si="17"/>
        <v>-0.5709943622522794</v>
      </c>
      <c r="W30" s="9" t="e">
        <f t="shared" si="18"/>
        <v>#NUM!</v>
      </c>
      <c r="X30" s="9" t="e">
        <f t="shared" si="19"/>
        <v>#NUM!</v>
      </c>
      <c r="Y30" s="9">
        <f t="shared" si="20"/>
        <v>106.82584732806862</v>
      </c>
      <c r="Z30" s="9">
        <f t="shared" si="21"/>
        <v>-134.03624665199794</v>
      </c>
    </row>
    <row r="31" spans="1:26" ht="11.25">
      <c r="A31">
        <f t="shared" si="22"/>
        <v>3</v>
      </c>
      <c r="B31">
        <f t="shared" si="23"/>
        <v>0.8</v>
      </c>
      <c r="C31" s="44">
        <v>155</v>
      </c>
      <c r="D31">
        <f t="shared" si="0"/>
        <v>0.06</v>
      </c>
      <c r="E31" s="10">
        <f t="shared" si="1"/>
        <v>1.363199884245683</v>
      </c>
      <c r="F31">
        <f t="shared" si="2"/>
        <v>0.6371894458939001</v>
      </c>
      <c r="G31">
        <f t="shared" si="3"/>
        <v>0.0013267814309576454</v>
      </c>
      <c r="H31" s="18">
        <f t="shared" si="4"/>
        <v>45.22221867146057</v>
      </c>
      <c r="I31" s="18">
        <f t="shared" si="5"/>
        <v>-10.534984270109561</v>
      </c>
      <c r="J31" s="18">
        <f t="shared" si="6"/>
        <v>5.652777333932571</v>
      </c>
      <c r="K31" s="18">
        <f t="shared" si="7"/>
        <v>-1.3168730337636951</v>
      </c>
      <c r="L31" s="42">
        <f t="shared" si="24"/>
        <v>110</v>
      </c>
      <c r="M31" s="10">
        <f t="shared" si="8"/>
        <v>0.3252083723853607</v>
      </c>
      <c r="N31" s="18">
        <f t="shared" si="9"/>
        <v>5.134324811515781</v>
      </c>
      <c r="O31">
        <f t="shared" si="10"/>
        <v>1.1009777412706636</v>
      </c>
      <c r="P31">
        <f t="shared" si="11"/>
        <v>-2.1316553888175203</v>
      </c>
      <c r="Q31" s="9">
        <f t="shared" si="12"/>
        <v>5.756106683448225</v>
      </c>
      <c r="R31">
        <f t="shared" si="13"/>
        <v>2.263888987579193</v>
      </c>
      <c r="S31" s="10" t="e">
        <f t="shared" si="14"/>
        <v>#NUM!</v>
      </c>
      <c r="T31" t="e">
        <f t="shared" si="15"/>
        <v>#NUM!</v>
      </c>
      <c r="U31">
        <f t="shared" si="16"/>
        <v>0.48632143506645786</v>
      </c>
      <c r="V31">
        <f t="shared" si="17"/>
        <v>-0.7636314992277976</v>
      </c>
      <c r="W31" s="9" t="e">
        <f t="shared" si="18"/>
        <v>#NUM!</v>
      </c>
      <c r="X31" s="9" t="e">
        <f t="shared" si="19"/>
        <v>#NUM!</v>
      </c>
      <c r="Y31" s="9">
        <f t="shared" si="20"/>
        <v>114.15997097694834</v>
      </c>
      <c r="Z31" s="9">
        <f t="shared" si="21"/>
        <v>-179.25623569731394</v>
      </c>
    </row>
    <row r="32" spans="1:26" ht="11.25">
      <c r="A32">
        <f t="shared" si="22"/>
        <v>3</v>
      </c>
      <c r="B32">
        <f t="shared" si="23"/>
        <v>0.8</v>
      </c>
      <c r="C32" s="44">
        <v>160</v>
      </c>
      <c r="D32">
        <f t="shared" si="0"/>
        <v>0.06</v>
      </c>
      <c r="E32" s="10">
        <f t="shared" si="1"/>
        <v>1.363199884245683</v>
      </c>
      <c r="F32">
        <f t="shared" si="2"/>
        <v>0.6577439441485421</v>
      </c>
      <c r="G32">
        <f t="shared" si="3"/>
        <v>0.003109056955329405</v>
      </c>
      <c r="H32" s="18">
        <f t="shared" si="4"/>
        <v>19.298456368626734</v>
      </c>
      <c r="I32" s="18">
        <f t="shared" si="5"/>
        <v>-23.389704255018927</v>
      </c>
      <c r="J32" s="18">
        <f t="shared" si="6"/>
        <v>2.412307046078342</v>
      </c>
      <c r="K32" s="18">
        <f t="shared" si="7"/>
        <v>-2.923713031877366</v>
      </c>
      <c r="L32" s="42">
        <f t="shared" si="24"/>
        <v>110</v>
      </c>
      <c r="M32" s="10">
        <f t="shared" si="8"/>
        <v>0.3252083723853607</v>
      </c>
      <c r="N32" s="18">
        <f t="shared" si="9"/>
        <v>4.134954229181082</v>
      </c>
      <c r="O32">
        <f t="shared" si="10"/>
        <v>0.5833938932272278</v>
      </c>
      <c r="P32">
        <f t="shared" si="11"/>
        <v>-1.541458699588202</v>
      </c>
      <c r="Q32" s="9">
        <f t="shared" si="12"/>
        <v>2.7164433571909727</v>
      </c>
      <c r="R32">
        <f t="shared" si="13"/>
        <v>1.1155303811318007</v>
      </c>
      <c r="S32" s="10">
        <f t="shared" si="14"/>
        <v>0.8450489694847417</v>
      </c>
      <c r="T32">
        <f t="shared" si="15"/>
        <v>-0.49153210416627363</v>
      </c>
      <c r="U32">
        <f t="shared" si="16"/>
        <v>0.5229744551065699</v>
      </c>
      <c r="V32">
        <f t="shared" si="17"/>
        <v>-0.9781131911646224</v>
      </c>
      <c r="W32" s="9">
        <f t="shared" si="18"/>
        <v>198.36831954013107</v>
      </c>
      <c r="X32" s="9">
        <f t="shared" si="19"/>
        <v>-115.38313284133164</v>
      </c>
      <c r="Y32" s="9">
        <f t="shared" si="20"/>
        <v>122.76396702212553</v>
      </c>
      <c r="Z32" s="9">
        <f t="shared" si="21"/>
        <v>-229.60405498117646</v>
      </c>
    </row>
    <row r="33" spans="1:26" ht="11.25">
      <c r="A33">
        <f t="shared" si="22"/>
        <v>3</v>
      </c>
      <c r="B33">
        <f t="shared" si="23"/>
        <v>0.8</v>
      </c>
      <c r="C33" s="44">
        <v>165</v>
      </c>
      <c r="D33">
        <f t="shared" si="0"/>
        <v>0.06</v>
      </c>
      <c r="E33" s="10">
        <f t="shared" si="1"/>
        <v>1.363199884245683</v>
      </c>
      <c r="F33">
        <f t="shared" si="2"/>
        <v>0.678298442403184</v>
      </c>
      <c r="G33">
        <f t="shared" si="3"/>
        <v>0.007303983667183537</v>
      </c>
      <c r="H33" s="18">
        <f t="shared" si="4"/>
        <v>8.214695258640466</v>
      </c>
      <c r="I33" s="18">
        <f t="shared" si="5"/>
        <v>-17.981878681016234</v>
      </c>
      <c r="J33" s="18">
        <f t="shared" si="6"/>
        <v>1.0268369073300583</v>
      </c>
      <c r="K33" s="18">
        <f t="shared" si="7"/>
        <v>-2.247734835127029</v>
      </c>
      <c r="L33" s="42">
        <f t="shared" si="24"/>
        <v>110</v>
      </c>
      <c r="M33" s="10">
        <f t="shared" si="8"/>
        <v>0.3252083723853607</v>
      </c>
      <c r="N33" s="18">
        <f t="shared" si="9"/>
        <v>2.882358354863144</v>
      </c>
      <c r="O33">
        <f t="shared" si="10"/>
        <v>0.35624887016479706</v>
      </c>
      <c r="P33">
        <f t="shared" si="11"/>
        <v>-1.1570107875628477</v>
      </c>
      <c r="Q33" s="9">
        <f t="shared" si="12"/>
        <v>1.4655872200304956</v>
      </c>
      <c r="R33">
        <f t="shared" si="13"/>
        <v>0.6286497703571803</v>
      </c>
      <c r="S33" s="10">
        <f t="shared" si="14"/>
        <v>1.3442568379041466</v>
      </c>
      <c r="T33">
        <f t="shared" si="15"/>
        <v>-0.6112840216245018</v>
      </c>
      <c r="U33">
        <f t="shared" si="16"/>
        <v>0.5666889370887497</v>
      </c>
      <c r="V33">
        <f t="shared" si="17"/>
        <v>-1.2183925552263428</v>
      </c>
      <c r="W33" s="9">
        <f t="shared" si="18"/>
        <v>315.55327512909383</v>
      </c>
      <c r="X33" s="9">
        <f t="shared" si="19"/>
        <v>-143.4939139743842</v>
      </c>
      <c r="Y33" s="9">
        <f t="shared" si="20"/>
        <v>133.02558338225165</v>
      </c>
      <c r="Z33" s="9">
        <f t="shared" si="21"/>
        <v>-286.0076663578725</v>
      </c>
    </row>
    <row r="34" spans="1:26" ht="11.25">
      <c r="A34">
        <f t="shared" si="22"/>
        <v>3</v>
      </c>
      <c r="B34">
        <f t="shared" si="23"/>
        <v>0.8</v>
      </c>
      <c r="C34" s="44">
        <v>170</v>
      </c>
      <c r="D34">
        <f aca="true" t="shared" si="25" ref="D34:D40">A34/Ro</f>
        <v>0.06</v>
      </c>
      <c r="E34" s="10">
        <f aca="true" t="shared" si="26" ref="E34:E40">w*B34/Ro/1000000</f>
        <v>1.363199884245683</v>
      </c>
      <c r="F34">
        <f t="shared" si="2"/>
        <v>0.698852940657826</v>
      </c>
      <c r="G34">
        <f aca="true" t="shared" si="27" ref="G34:G40">(COS(F34)-E34*SIN(F34))^2+(D34*SIN(F34))^2</f>
        <v>0.013904473350138228</v>
      </c>
      <c r="H34" s="18">
        <f aca="true" t="shared" si="28" ref="H34:H40">D34/G34</f>
        <v>4.315158042242824</v>
      </c>
      <c r="I34" s="18">
        <f aca="true" t="shared" si="29" ref="I34:I40">((1-(D34^2+E34^2))*SIN(F34)*COS(F34)+E34*((COS(F34))^2-(SIN(F34))^2))/G34</f>
        <v>-13.645741430535228</v>
      </c>
      <c r="J34" s="18">
        <f aca="true" t="shared" si="30" ref="J34:J40">H34/N</f>
        <v>0.539394755280353</v>
      </c>
      <c r="K34" s="18">
        <f aca="true" t="shared" si="31" ref="K34:K40">I34/N</f>
        <v>-1.7057176788169035</v>
      </c>
      <c r="L34" s="42">
        <f t="shared" si="24"/>
        <v>110</v>
      </c>
      <c r="M34" s="10">
        <f t="shared" si="8"/>
        <v>0.3252083723853607</v>
      </c>
      <c r="N34" s="18">
        <f aca="true" t="shared" si="32" ref="N34:N40">(COS(M34)-K34*SIN(M34))^2+(J34*SIN(M34))^2</f>
        <v>2.2574711081529424</v>
      </c>
      <c r="O34">
        <f aca="true" t="shared" si="33" ref="O34:O40">J34/N34</f>
        <v>0.23893761179591996</v>
      </c>
      <c r="P34">
        <f aca="true" t="shared" si="34" ref="P34:P40">((1-(K34^2+J34^2))*SIN(M34)*COS(M34)+K34*((COS(M34))^2-(SIN(M34))^2))/N34</f>
        <v>-0.8964282308197008</v>
      </c>
      <c r="Q34" s="9">
        <f aca="true" t="shared" si="35" ref="Q34:Q40">O34^2+P34^2</f>
        <v>0.8606747553412765</v>
      </c>
      <c r="R34">
        <f aca="true" t="shared" si="36" ref="R34:R40">SQRT(O34*(Q34-O34))</f>
        <v>0.3854301340626399</v>
      </c>
      <c r="S34" s="10">
        <f aca="true" t="shared" si="37" ref="S34:S40">SQRT(1-(1-2*O34)^2)/2/O34</f>
        <v>1.784710877127146</v>
      </c>
      <c r="T34">
        <f aca="true" t="shared" si="38" ref="T34:T40">1/(P34-(1-O34)/S34)</f>
        <v>-0.7559363003675078</v>
      </c>
      <c r="U34">
        <f aca="true" t="shared" si="39" ref="U34:U40">O34/R34</f>
        <v>0.6199245743382585</v>
      </c>
      <c r="V34">
        <f aca="true" t="shared" si="40" ref="V34:V40">(P34-R34)/Q34</f>
        <v>-1.4893644282317258</v>
      </c>
      <c r="W34" s="9">
        <f aca="true" t="shared" si="41" ref="W34:W40">S34/w/Ro*1000000000000</f>
        <v>418.94625086232685</v>
      </c>
      <c r="X34" s="9">
        <f aca="true" t="shared" si="42" ref="X34:X40">T34/w/Ro*1000000000000</f>
        <v>-177.44985083493896</v>
      </c>
      <c r="Y34" s="9">
        <f aca="true" t="shared" si="43" ref="Y34:Y40">U34/w/Ro*1000000000000</f>
        <v>145.5222129057124</v>
      </c>
      <c r="Z34" s="9">
        <f t="shared" si="21"/>
        <v>-349.6160926523799</v>
      </c>
    </row>
    <row r="35" spans="1:26" ht="11.25">
      <c r="A35">
        <f t="shared" si="22"/>
        <v>3</v>
      </c>
      <c r="B35">
        <f t="shared" si="23"/>
        <v>0.8</v>
      </c>
      <c r="C35" s="44">
        <v>175</v>
      </c>
      <c r="D35">
        <f t="shared" si="25"/>
        <v>0.06</v>
      </c>
      <c r="E35" s="10">
        <f t="shared" si="26"/>
        <v>1.363199884245683</v>
      </c>
      <c r="F35">
        <f t="shared" si="2"/>
        <v>0.7194074389124678</v>
      </c>
      <c r="G35">
        <f t="shared" si="27"/>
        <v>0.0228993730801229</v>
      </c>
      <c r="H35" s="18">
        <f t="shared" si="28"/>
        <v>2.6201590668034997</v>
      </c>
      <c r="I35" s="18">
        <f t="shared" si="29"/>
        <v>-10.821857284624022</v>
      </c>
      <c r="J35" s="18">
        <f t="shared" si="30"/>
        <v>0.32751988335043747</v>
      </c>
      <c r="K35" s="18">
        <f t="shared" si="31"/>
        <v>-1.3527321605780027</v>
      </c>
      <c r="L35" s="42">
        <f t="shared" si="24"/>
        <v>110</v>
      </c>
      <c r="M35" s="10">
        <f t="shared" si="8"/>
        <v>0.3252083723853607</v>
      </c>
      <c r="N35" s="18">
        <f t="shared" si="32"/>
        <v>1.9147724402332298</v>
      </c>
      <c r="O35">
        <f t="shared" si="33"/>
        <v>0.17104898549226233</v>
      </c>
      <c r="P35">
        <f t="shared" si="34"/>
        <v>-0.7104126828133471</v>
      </c>
      <c r="Q35" s="9">
        <f t="shared" si="35"/>
        <v>0.5339439353399895</v>
      </c>
      <c r="R35">
        <f t="shared" si="36"/>
        <v>0.24914416110300308</v>
      </c>
      <c r="S35" s="10">
        <f t="shared" si="37"/>
        <v>2.201426460954747</v>
      </c>
      <c r="T35">
        <f t="shared" si="38"/>
        <v>-0.9199932932968791</v>
      </c>
      <c r="U35">
        <f t="shared" si="39"/>
        <v>0.6865462338551291</v>
      </c>
      <c r="V35">
        <f t="shared" si="40"/>
        <v>-1.797111607430003</v>
      </c>
      <c r="W35" s="9">
        <f t="shared" si="41"/>
        <v>516.7668187525743</v>
      </c>
      <c r="X35" s="9">
        <f t="shared" si="42"/>
        <v>-215.96088530913005</v>
      </c>
      <c r="Y35" s="9">
        <f t="shared" si="43"/>
        <v>161.16110144420082</v>
      </c>
      <c r="Z35" s="9">
        <f t="shared" si="21"/>
        <v>-421.85722066416923</v>
      </c>
    </row>
    <row r="36" spans="1:26" ht="11.25">
      <c r="A36">
        <f t="shared" si="22"/>
        <v>3</v>
      </c>
      <c r="B36">
        <f t="shared" si="23"/>
        <v>0.8</v>
      </c>
      <c r="C36" s="44">
        <v>180</v>
      </c>
      <c r="D36">
        <f t="shared" si="25"/>
        <v>0.06</v>
      </c>
      <c r="E36" s="10">
        <f t="shared" si="26"/>
        <v>1.363199884245683</v>
      </c>
      <c r="F36">
        <f t="shared" si="2"/>
        <v>0.7399619371671098</v>
      </c>
      <c r="G36">
        <f t="shared" si="27"/>
        <v>0.03427348407060357</v>
      </c>
      <c r="H36" s="18">
        <f t="shared" si="28"/>
        <v>1.7506244733216985</v>
      </c>
      <c r="I36" s="18">
        <f t="shared" si="29"/>
        <v>-8.912776778135463</v>
      </c>
      <c r="J36" s="18">
        <f t="shared" si="30"/>
        <v>0.2188280591652123</v>
      </c>
      <c r="K36" s="18">
        <f t="shared" si="31"/>
        <v>-1.1140970972669328</v>
      </c>
      <c r="L36" s="42">
        <f t="shared" si="24"/>
        <v>110</v>
      </c>
      <c r="M36" s="10">
        <f t="shared" si="8"/>
        <v>0.3252083723853607</v>
      </c>
      <c r="N36" s="18">
        <f t="shared" si="32"/>
        <v>1.7041183321564284</v>
      </c>
      <c r="O36">
        <f t="shared" si="33"/>
        <v>0.1284113051517394</v>
      </c>
      <c r="P36">
        <f t="shared" si="34"/>
        <v>-0.5716508215367526</v>
      </c>
      <c r="Q36" s="9">
        <f t="shared" si="35"/>
        <v>0.3432741250544173</v>
      </c>
      <c r="R36">
        <f t="shared" si="36"/>
        <v>0.16610483175478669</v>
      </c>
      <c r="S36" s="10">
        <f t="shared" si="37"/>
        <v>2.605278552262358</v>
      </c>
      <c r="T36">
        <f t="shared" si="38"/>
        <v>-1.1035115450141868</v>
      </c>
      <c r="U36">
        <f t="shared" si="39"/>
        <v>0.773073870249045</v>
      </c>
      <c r="V36">
        <f t="shared" si="40"/>
        <v>-2.149173501424225</v>
      </c>
      <c r="W36" s="9">
        <f t="shared" si="41"/>
        <v>611.5677872033201</v>
      </c>
      <c r="X36" s="9">
        <f t="shared" si="42"/>
        <v>-259.04029077873514</v>
      </c>
      <c r="Y36" s="9">
        <f t="shared" si="43"/>
        <v>181.47275490459887</v>
      </c>
      <c r="Z36" s="9">
        <f t="shared" si="21"/>
        <v>-504.50086476958995</v>
      </c>
    </row>
    <row r="37" spans="1:26" ht="11.25">
      <c r="A37">
        <f t="shared" si="22"/>
        <v>3</v>
      </c>
      <c r="B37">
        <f t="shared" si="23"/>
        <v>0.8</v>
      </c>
      <c r="C37" s="44">
        <v>185</v>
      </c>
      <c r="D37">
        <f t="shared" si="25"/>
        <v>0.06</v>
      </c>
      <c r="E37" s="10">
        <f t="shared" si="26"/>
        <v>1.363199884245683</v>
      </c>
      <c r="F37">
        <f t="shared" si="2"/>
        <v>0.7605164354217517</v>
      </c>
      <c r="G37">
        <f t="shared" si="27"/>
        <v>0.04800758735414909</v>
      </c>
      <c r="H37" s="18">
        <f t="shared" si="28"/>
        <v>1.2498024438800392</v>
      </c>
      <c r="I37" s="18">
        <f t="shared" si="29"/>
        <v>-7.553262703378615</v>
      </c>
      <c r="J37" s="18">
        <f t="shared" si="30"/>
        <v>0.1562253054850049</v>
      </c>
      <c r="K37" s="18">
        <f t="shared" si="31"/>
        <v>-0.9441578379223269</v>
      </c>
      <c r="L37" s="42">
        <f t="shared" si="24"/>
        <v>110</v>
      </c>
      <c r="M37" s="10">
        <f t="shared" si="8"/>
        <v>0.3252083723853607</v>
      </c>
      <c r="N37" s="18">
        <f t="shared" si="32"/>
        <v>1.5631133041842449</v>
      </c>
      <c r="O37">
        <f t="shared" si="33"/>
        <v>0.09994496564440383</v>
      </c>
      <c r="P37">
        <f t="shared" si="34"/>
        <v>-0.4644004217574476</v>
      </c>
      <c r="Q37" s="9">
        <f t="shared" si="35"/>
        <v>0.22565674788615628</v>
      </c>
      <c r="R37">
        <f t="shared" si="36"/>
        <v>0.11209040885485574</v>
      </c>
      <c r="S37" s="10">
        <f t="shared" si="37"/>
        <v>3.0009176040017658</v>
      </c>
      <c r="T37">
        <f t="shared" si="38"/>
        <v>-1.308340491168202</v>
      </c>
      <c r="U37">
        <f t="shared" si="39"/>
        <v>0.8916460084807178</v>
      </c>
      <c r="V37">
        <f t="shared" si="40"/>
        <v>-2.554724536326043</v>
      </c>
      <c r="W37" s="9">
        <f t="shared" si="41"/>
        <v>704.4408119297462</v>
      </c>
      <c r="X37" s="9">
        <f t="shared" si="42"/>
        <v>-307.12220710427374</v>
      </c>
      <c r="Y37" s="9">
        <f t="shared" si="43"/>
        <v>209.30659253372315</v>
      </c>
      <c r="Z37" s="9">
        <f t="shared" si="21"/>
        <v>-599.7006463044838</v>
      </c>
    </row>
    <row r="38" spans="1:26" ht="11.25">
      <c r="A38">
        <f t="shared" si="22"/>
        <v>3</v>
      </c>
      <c r="B38">
        <f t="shared" si="23"/>
        <v>0.8</v>
      </c>
      <c r="C38" s="44">
        <v>190</v>
      </c>
      <c r="D38">
        <f t="shared" si="25"/>
        <v>0.06</v>
      </c>
      <c r="E38" s="10">
        <f t="shared" si="26"/>
        <v>1.363199884245683</v>
      </c>
      <c r="F38">
        <f t="shared" si="2"/>
        <v>0.7810709336763937</v>
      </c>
      <c r="G38">
        <f t="shared" si="27"/>
        <v>0.06407847625694324</v>
      </c>
      <c r="H38" s="18">
        <f t="shared" si="28"/>
        <v>0.9363518533026709</v>
      </c>
      <c r="I38" s="18">
        <f t="shared" si="29"/>
        <v>-6.5410920590788075</v>
      </c>
      <c r="J38" s="18">
        <f t="shared" si="30"/>
        <v>0.11704398166283386</v>
      </c>
      <c r="K38" s="18">
        <f t="shared" si="31"/>
        <v>-0.8176365073848509</v>
      </c>
      <c r="L38" s="42">
        <f t="shared" si="24"/>
        <v>110</v>
      </c>
      <c r="M38" s="10">
        <f t="shared" si="8"/>
        <v>0.3252083723853607</v>
      </c>
      <c r="N38" s="18">
        <f t="shared" si="32"/>
        <v>1.4626542821102333</v>
      </c>
      <c r="O38">
        <f t="shared" si="33"/>
        <v>0.08002163128662883</v>
      </c>
      <c r="P38">
        <f t="shared" si="34"/>
        <v>-0.37910037136578184</v>
      </c>
      <c r="Q38" s="9">
        <f t="shared" si="35"/>
        <v>0.1501205530434469</v>
      </c>
      <c r="R38">
        <f t="shared" si="36"/>
        <v>0.07489612854089549</v>
      </c>
      <c r="S38" s="10">
        <f t="shared" si="37"/>
        <v>3.3906667522935554</v>
      </c>
      <c r="T38">
        <f t="shared" si="38"/>
        <v>-1.537451418608066</v>
      </c>
      <c r="U38">
        <f t="shared" si="39"/>
        <v>1.0684348155984413</v>
      </c>
      <c r="V38">
        <f t="shared" si="40"/>
        <v>-3.0242128123208065</v>
      </c>
      <c r="W38" s="9">
        <f t="shared" si="41"/>
        <v>795.9312300956673</v>
      </c>
      <c r="X38" s="9">
        <f t="shared" si="42"/>
        <v>-360.90411952082667</v>
      </c>
      <c r="Y38" s="9">
        <f t="shared" si="43"/>
        <v>250.80631603830327</v>
      </c>
      <c r="Z38" s="9">
        <f t="shared" si="21"/>
        <v>-709.909171154423</v>
      </c>
    </row>
    <row r="39" spans="1:26" ht="11.25">
      <c r="A39">
        <f t="shared" si="22"/>
        <v>3</v>
      </c>
      <c r="B39">
        <f t="shared" si="23"/>
        <v>0.8</v>
      </c>
      <c r="C39" s="44">
        <v>195</v>
      </c>
      <c r="D39">
        <f t="shared" si="25"/>
        <v>0.06</v>
      </c>
      <c r="E39" s="10">
        <f t="shared" si="26"/>
        <v>1.363199884245683</v>
      </c>
      <c r="F39">
        <f t="shared" si="2"/>
        <v>0.8016254319310356</v>
      </c>
      <c r="G39">
        <f t="shared" si="27"/>
        <v>0.0824589956113716</v>
      </c>
      <c r="H39" s="18">
        <f t="shared" si="28"/>
        <v>0.7276343782160455</v>
      </c>
      <c r="I39" s="18">
        <f t="shared" si="29"/>
        <v>-5.760005572324188</v>
      </c>
      <c r="J39" s="18">
        <f t="shared" si="30"/>
        <v>0.09095429727700569</v>
      </c>
      <c r="K39" s="18">
        <f t="shared" si="31"/>
        <v>-0.7200006965405235</v>
      </c>
      <c r="L39" s="42">
        <f t="shared" si="24"/>
        <v>110</v>
      </c>
      <c r="M39" s="10">
        <f t="shared" si="8"/>
        <v>0.3252083723853607</v>
      </c>
      <c r="N39" s="18">
        <f t="shared" si="32"/>
        <v>1.3876543093205103</v>
      </c>
      <c r="O39">
        <f t="shared" si="33"/>
        <v>0.06554535712971848</v>
      </c>
      <c r="P39">
        <f t="shared" si="34"/>
        <v>-0.3096559552821766</v>
      </c>
      <c r="Q39" s="9">
        <f t="shared" si="35"/>
        <v>0.10018300448297969</v>
      </c>
      <c r="R39">
        <f t="shared" si="36"/>
        <v>0.04764805311765376</v>
      </c>
      <c r="S39" s="10">
        <f t="shared" si="37"/>
        <v>3.7757927309349815</v>
      </c>
      <c r="T39">
        <f t="shared" si="38"/>
        <v>-1.7948757215288964</v>
      </c>
      <c r="U39">
        <f t="shared" si="39"/>
        <v>1.3756145915945874</v>
      </c>
      <c r="V39">
        <f t="shared" si="40"/>
        <v>-3.5665132049471873</v>
      </c>
      <c r="W39" s="9">
        <f t="shared" si="41"/>
        <v>886.3363970778012</v>
      </c>
      <c r="X39" s="9">
        <f t="shared" si="42"/>
        <v>-421.3323647742716</v>
      </c>
      <c r="Y39" s="9">
        <f t="shared" si="43"/>
        <v>322.9142507988458</v>
      </c>
      <c r="Z39" s="9">
        <f t="shared" si="21"/>
        <v>-837.2097436133671</v>
      </c>
    </row>
    <row r="40" spans="1:26" ht="11.25">
      <c r="A40">
        <f t="shared" si="22"/>
        <v>3</v>
      </c>
      <c r="B40">
        <f t="shared" si="23"/>
        <v>0.8</v>
      </c>
      <c r="C40" s="44">
        <v>200</v>
      </c>
      <c r="D40">
        <f t="shared" si="25"/>
        <v>0.06</v>
      </c>
      <c r="E40" s="10">
        <f t="shared" si="26"/>
        <v>1.363199884245683</v>
      </c>
      <c r="F40">
        <f t="shared" si="2"/>
        <v>0.8221799301856776</v>
      </c>
      <c r="G40">
        <f t="shared" si="27"/>
        <v>0.10311808764042282</v>
      </c>
      <c r="H40" s="18">
        <f t="shared" si="28"/>
        <v>0.5818571830891838</v>
      </c>
      <c r="I40" s="18">
        <f t="shared" si="29"/>
        <v>-5.139571492204185</v>
      </c>
      <c r="J40" s="18">
        <f t="shared" si="30"/>
        <v>0.07273214788614797</v>
      </c>
      <c r="K40" s="18">
        <f t="shared" si="31"/>
        <v>-0.6424464365255231</v>
      </c>
      <c r="L40" s="42">
        <f t="shared" si="24"/>
        <v>110</v>
      </c>
      <c r="M40" s="10">
        <f t="shared" si="8"/>
        <v>0.3252083723853607</v>
      </c>
      <c r="N40" s="18">
        <f t="shared" si="32"/>
        <v>1.3296027251314273</v>
      </c>
      <c r="O40">
        <f t="shared" si="33"/>
        <v>0.054702165174156527</v>
      </c>
      <c r="P40">
        <f t="shared" si="34"/>
        <v>-0.25201636458067633</v>
      </c>
      <c r="Q40" s="9">
        <f t="shared" si="35"/>
        <v>0.06650457489120107</v>
      </c>
      <c r="R40">
        <f t="shared" si="36"/>
        <v>0.025409001668598483</v>
      </c>
      <c r="S40" s="10">
        <f t="shared" si="37"/>
        <v>4.1570196108437685</v>
      </c>
      <c r="T40">
        <f t="shared" si="38"/>
        <v>-2.0858783745271787</v>
      </c>
      <c r="U40">
        <f t="shared" si="39"/>
        <v>2.152865582348313</v>
      </c>
      <c r="V40">
        <f t="shared" si="40"/>
        <v>-4.171523037371972</v>
      </c>
      <c r="W40" s="9">
        <f t="shared" si="41"/>
        <v>975.8262825895767</v>
      </c>
      <c r="X40" s="9">
        <f t="shared" si="42"/>
        <v>-489.6428524992453</v>
      </c>
      <c r="Y40" s="9">
        <f t="shared" si="43"/>
        <v>505.3675505061148</v>
      </c>
      <c r="Z40" s="9">
        <f t="shared" si="21"/>
        <v>-979.2308430965585</v>
      </c>
    </row>
    <row r="41" spans="3:26" ht="11.25">
      <c r="C41" s="8"/>
      <c r="E41" s="10"/>
      <c r="H41" s="18"/>
      <c r="I41" s="18"/>
      <c r="J41" s="18"/>
      <c r="K41" s="18"/>
      <c r="L41" s="35"/>
      <c r="M41" s="10"/>
      <c r="N41" s="18"/>
      <c r="Q41" s="9"/>
      <c r="S41" s="10"/>
      <c r="W41" s="9"/>
      <c r="X41" s="9"/>
      <c r="Y41" s="9"/>
      <c r="Z41" s="9"/>
    </row>
    <row r="42" spans="3:26" ht="11.25">
      <c r="C42" s="8"/>
      <c r="E42" s="10"/>
      <c r="H42" s="18"/>
      <c r="I42" s="18"/>
      <c r="J42" s="18"/>
      <c r="K42" s="18"/>
      <c r="L42" s="35"/>
      <c r="M42" s="10"/>
      <c r="N42" s="18"/>
      <c r="Q42" s="9"/>
      <c r="S42" s="10"/>
      <c r="W42" s="9"/>
      <c r="X42" s="9"/>
      <c r="Y42" s="9"/>
      <c r="Z42" s="9"/>
    </row>
    <row r="43" spans="3:26" ht="11.25">
      <c r="C43" s="8"/>
      <c r="E43" s="10"/>
      <c r="H43" s="18"/>
      <c r="I43" s="18"/>
      <c r="J43" s="18"/>
      <c r="K43" s="18"/>
      <c r="L43" s="35"/>
      <c r="M43" s="10"/>
      <c r="N43" s="18"/>
      <c r="Q43" s="9"/>
      <c r="S43" s="10"/>
      <c r="W43" s="9"/>
      <c r="X43" s="9"/>
      <c r="Y43" s="9"/>
      <c r="Z43" s="9"/>
    </row>
    <row r="44" spans="3:26" ht="11.25">
      <c r="C44" s="8"/>
      <c r="E44" s="10"/>
      <c r="H44" s="18"/>
      <c r="I44" s="18"/>
      <c r="J44" s="18"/>
      <c r="K44" s="18"/>
      <c r="L44" s="35"/>
      <c r="M44" s="10"/>
      <c r="N44" s="18"/>
      <c r="Q44" s="9"/>
      <c r="S44" s="10"/>
      <c r="W44" s="9"/>
      <c r="X44" s="9"/>
      <c r="Y44" s="9"/>
      <c r="Z44" s="9"/>
    </row>
    <row r="45" spans="3:26" ht="11.25">
      <c r="C45" s="8"/>
      <c r="E45" s="10"/>
      <c r="H45" s="18"/>
      <c r="I45" s="18"/>
      <c r="J45" s="18"/>
      <c r="K45" s="18"/>
      <c r="L45" s="35"/>
      <c r="M45" s="10"/>
      <c r="N45" s="18"/>
      <c r="Q45" s="9"/>
      <c r="S45" s="10"/>
      <c r="W45" s="9"/>
      <c r="X45" s="9"/>
      <c r="Y45" s="9"/>
      <c r="Z45" s="9"/>
    </row>
    <row r="46" spans="3:26" ht="11.25">
      <c r="C46" s="8"/>
      <c r="E46" s="10"/>
      <c r="H46" s="18"/>
      <c r="I46" s="18"/>
      <c r="J46" s="18"/>
      <c r="K46" s="18"/>
      <c r="L46" s="35"/>
      <c r="M46" s="10"/>
      <c r="N46" s="18"/>
      <c r="Q46" s="9"/>
      <c r="S46" s="10"/>
      <c r="W46" s="9"/>
      <c r="X46" s="9"/>
      <c r="Y46" s="9"/>
      <c r="Z46" s="9"/>
    </row>
    <row r="47" spans="3:26" ht="11.25">
      <c r="C47" s="8"/>
      <c r="E47" s="10"/>
      <c r="H47" s="18"/>
      <c r="I47" s="18"/>
      <c r="J47" s="18"/>
      <c r="K47" s="18"/>
      <c r="L47" s="35"/>
      <c r="M47" s="10"/>
      <c r="N47" s="18"/>
      <c r="Q47" s="9"/>
      <c r="S47" s="10"/>
      <c r="W47" s="9"/>
      <c r="X47" s="9"/>
      <c r="Y47" s="9"/>
      <c r="Z47" s="9"/>
    </row>
    <row r="48" spans="3:26" ht="11.25">
      <c r="C48" s="8"/>
      <c r="E48" s="10"/>
      <c r="H48" s="18"/>
      <c r="I48" s="18"/>
      <c r="J48" s="18"/>
      <c r="K48" s="18"/>
      <c r="L48" s="35"/>
      <c r="M48" s="10"/>
      <c r="N48" s="18"/>
      <c r="Q48" s="9"/>
      <c r="S48" s="10"/>
      <c r="W48" s="9"/>
      <c r="X48" s="9"/>
      <c r="Y48" s="9"/>
      <c r="Z48" s="9"/>
    </row>
    <row r="49" spans="3:26" ht="11.25">
      <c r="C49" s="8"/>
      <c r="E49" s="10"/>
      <c r="H49" s="18"/>
      <c r="I49" s="18"/>
      <c r="J49" s="18"/>
      <c r="K49" s="18"/>
      <c r="L49" s="35"/>
      <c r="M49" s="10"/>
      <c r="N49" s="18"/>
      <c r="Q49" s="9"/>
      <c r="S49" s="10"/>
      <c r="W49" s="9"/>
      <c r="X49" s="9"/>
      <c r="Y49" s="9"/>
      <c r="Z49" s="9"/>
    </row>
    <row r="50" spans="3:26" ht="11.25">
      <c r="C50" s="8"/>
      <c r="E50" s="10"/>
      <c r="H50" s="18"/>
      <c r="I50" s="18"/>
      <c r="J50" s="18"/>
      <c r="K50" s="18"/>
      <c r="L50" s="35"/>
      <c r="M50" s="10"/>
      <c r="N50" s="18"/>
      <c r="Q50" s="9"/>
      <c r="S50" s="10"/>
      <c r="W50" s="9"/>
      <c r="X50" s="9"/>
      <c r="Y50" s="9"/>
      <c r="Z50" s="9"/>
    </row>
    <row r="51" spans="3:26" ht="11.25">
      <c r="C51" s="8"/>
      <c r="E51" s="10"/>
      <c r="H51" s="18"/>
      <c r="I51" s="18"/>
      <c r="J51" s="18"/>
      <c r="K51" s="18"/>
      <c r="L51" s="35"/>
      <c r="M51" s="10"/>
      <c r="N51" s="18"/>
      <c r="Q51" s="9"/>
      <c r="S51" s="10"/>
      <c r="W51" s="9"/>
      <c r="X51" s="9"/>
      <c r="Y51" s="9"/>
      <c r="Z51" s="9"/>
    </row>
    <row r="52" spans="3:26" ht="11.25">
      <c r="C52" s="8"/>
      <c r="E52" s="10"/>
      <c r="H52" s="18"/>
      <c r="I52" s="18"/>
      <c r="J52" s="18"/>
      <c r="K52" s="18"/>
      <c r="L52" s="35"/>
      <c r="M52" s="10"/>
      <c r="N52" s="18"/>
      <c r="Q52" s="9"/>
      <c r="S52" s="10"/>
      <c r="W52" s="9"/>
      <c r="X52" s="9"/>
      <c r="Y52" s="9"/>
      <c r="Z52" s="9"/>
    </row>
    <row r="53" spans="3:26" ht="11.25">
      <c r="C53" s="8"/>
      <c r="E53" s="10"/>
      <c r="H53" s="18"/>
      <c r="I53" s="18"/>
      <c r="J53" s="18"/>
      <c r="K53" s="18"/>
      <c r="L53" s="35"/>
      <c r="M53" s="10"/>
      <c r="N53" s="18"/>
      <c r="Q53" s="9"/>
      <c r="S53" s="10"/>
      <c r="W53" s="9"/>
      <c r="X53" s="9"/>
      <c r="Y53" s="9"/>
      <c r="Z53" s="9"/>
    </row>
    <row r="54" spans="3:26" ht="11.25">
      <c r="C54" s="8"/>
      <c r="E54" s="10"/>
      <c r="H54" s="18"/>
      <c r="I54" s="18"/>
      <c r="J54" s="18"/>
      <c r="K54" s="18"/>
      <c r="L54" s="35"/>
      <c r="M54" s="10"/>
      <c r="N54" s="18"/>
      <c r="Q54" s="9"/>
      <c r="S54" s="10"/>
      <c r="W54" s="9"/>
      <c r="X54" s="9"/>
      <c r="Y54" s="9"/>
      <c r="Z54" s="9"/>
    </row>
    <row r="55" spans="3:26" ht="11.25">
      <c r="C55" s="8"/>
      <c r="E55" s="10"/>
      <c r="H55" s="18"/>
      <c r="I55" s="18"/>
      <c r="J55" s="18"/>
      <c r="K55" s="18"/>
      <c r="L55" s="35"/>
      <c r="M55" s="10"/>
      <c r="N55" s="18"/>
      <c r="Q55" s="9"/>
      <c r="S55" s="10"/>
      <c r="W55" s="9"/>
      <c r="X55" s="9"/>
      <c r="Y55" s="9"/>
      <c r="Z55" s="9"/>
    </row>
    <row r="56" spans="3:26" ht="11.25">
      <c r="C56" s="8"/>
      <c r="E56" s="10"/>
      <c r="H56" s="18"/>
      <c r="I56" s="18"/>
      <c r="J56" s="18"/>
      <c r="K56" s="18"/>
      <c r="L56" s="35"/>
      <c r="M56" s="10"/>
      <c r="N56" s="18"/>
      <c r="Q56" s="9"/>
      <c r="S56" s="10"/>
      <c r="W56" s="9"/>
      <c r="X56" s="9"/>
      <c r="Y56" s="9"/>
      <c r="Z56" s="9"/>
    </row>
    <row r="57" spans="3:26" ht="11.25">
      <c r="C57" s="8"/>
      <c r="E57" s="10"/>
      <c r="H57" s="18"/>
      <c r="I57" s="18"/>
      <c r="J57" s="18"/>
      <c r="K57" s="18"/>
      <c r="L57" s="35"/>
      <c r="M57" s="10"/>
      <c r="N57" s="18"/>
      <c r="Q57" s="9"/>
      <c r="S57" s="10"/>
      <c r="W57" s="9"/>
      <c r="X57" s="9"/>
      <c r="Y57" s="9"/>
      <c r="Z57" s="9"/>
    </row>
    <row r="58" spans="3:26" ht="11.25">
      <c r="C58" s="8"/>
      <c r="E58" s="10"/>
      <c r="H58" s="18"/>
      <c r="I58" s="18"/>
      <c r="J58" s="18"/>
      <c r="K58" s="18"/>
      <c r="L58" s="35"/>
      <c r="M58" s="10"/>
      <c r="N58" s="18"/>
      <c r="Q58" s="9"/>
      <c r="S58" s="10"/>
      <c r="W58" s="9"/>
      <c r="X58" s="9"/>
      <c r="Y58" s="9"/>
      <c r="Z58" s="9"/>
    </row>
    <row r="59" spans="3:26" ht="11.25">
      <c r="C59" s="8"/>
      <c r="E59" s="10"/>
      <c r="H59" s="18"/>
      <c r="I59" s="18"/>
      <c r="J59" s="18"/>
      <c r="K59" s="18"/>
      <c r="L59" s="35"/>
      <c r="M59" s="10"/>
      <c r="N59" s="18"/>
      <c r="Q59" s="9"/>
      <c r="S59" s="10"/>
      <c r="W59" s="9"/>
      <c r="X59" s="9"/>
      <c r="Y59" s="9"/>
      <c r="Z59" s="9"/>
    </row>
    <row r="60" spans="3:26" ht="11.25">
      <c r="C60" s="8"/>
      <c r="E60" s="10"/>
      <c r="H60" s="18"/>
      <c r="I60" s="18"/>
      <c r="J60" s="18"/>
      <c r="K60" s="18"/>
      <c r="L60" s="35"/>
      <c r="M60" s="10"/>
      <c r="N60" s="18"/>
      <c r="Q60" s="9"/>
      <c r="S60" s="10"/>
      <c r="W60" s="9"/>
      <c r="X60" s="9"/>
      <c r="Y60" s="9"/>
      <c r="Z60" s="9"/>
    </row>
    <row r="61" spans="3:26" ht="11.25">
      <c r="C61" s="8"/>
      <c r="E61" s="10"/>
      <c r="H61" s="18"/>
      <c r="I61" s="18"/>
      <c r="J61" s="18"/>
      <c r="K61" s="18"/>
      <c r="L61" s="35"/>
      <c r="M61" s="10"/>
      <c r="N61" s="18"/>
      <c r="Q61" s="9"/>
      <c r="S61" s="10"/>
      <c r="W61" s="9"/>
      <c r="X61" s="9"/>
      <c r="Y61" s="9"/>
      <c r="Z61" s="9"/>
    </row>
    <row r="62" spans="3:26" ht="11.25">
      <c r="C62" s="8"/>
      <c r="E62" s="10"/>
      <c r="H62" s="18"/>
      <c r="I62" s="18"/>
      <c r="J62" s="18"/>
      <c r="K62" s="18"/>
      <c r="L62" s="35"/>
      <c r="M62" s="10"/>
      <c r="N62" s="18"/>
      <c r="Q62" s="9"/>
      <c r="S62" s="10"/>
      <c r="W62" s="9"/>
      <c r="X62" s="9"/>
      <c r="Y62" s="9"/>
      <c r="Z62" s="9"/>
    </row>
    <row r="63" spans="3:26" ht="11.25">
      <c r="C63" s="8"/>
      <c r="E63" s="10"/>
      <c r="H63" s="18"/>
      <c r="I63" s="18"/>
      <c r="J63" s="18"/>
      <c r="K63" s="18"/>
      <c r="L63" s="35"/>
      <c r="M63" s="10"/>
      <c r="N63" s="18"/>
      <c r="Q63" s="9"/>
      <c r="S63" s="10"/>
      <c r="W63" s="9"/>
      <c r="X63" s="9"/>
      <c r="Y63" s="9"/>
      <c r="Z63" s="9"/>
    </row>
    <row r="64" spans="3:26" ht="11.25">
      <c r="C64" s="8"/>
      <c r="E64" s="10"/>
      <c r="H64" s="18"/>
      <c r="I64" s="18"/>
      <c r="J64" s="18"/>
      <c r="K64" s="18"/>
      <c r="L64" s="35"/>
      <c r="M64" s="10"/>
      <c r="N64" s="18"/>
      <c r="Q64" s="9"/>
      <c r="S64" s="10"/>
      <c r="W64" s="9"/>
      <c r="X64" s="9"/>
      <c r="Y64" s="9"/>
      <c r="Z64" s="9"/>
    </row>
    <row r="65" spans="3:26" ht="11.25">
      <c r="C65" s="8"/>
      <c r="E65" s="10"/>
      <c r="S65" s="10"/>
      <c r="W65" s="9"/>
      <c r="X65" s="9"/>
      <c r="Y65" s="9"/>
      <c r="Z65" s="9"/>
    </row>
    <row r="66" spans="3:26" ht="11.25">
      <c r="C66" s="8"/>
      <c r="E66" s="10"/>
      <c r="S66" s="10"/>
      <c r="W66" s="9"/>
      <c r="X66" s="9"/>
      <c r="Y66" s="9"/>
      <c r="Z66" s="9"/>
    </row>
    <row r="67" ht="11.25">
      <c r="C67" s="8"/>
    </row>
    <row r="68" ht="11.25">
      <c r="C68" s="8"/>
    </row>
    <row r="69" ht="11.25">
      <c r="C69" s="8"/>
    </row>
    <row r="70" ht="11.25">
      <c r="C70" s="8"/>
    </row>
    <row r="71" ht="11.25">
      <c r="C71" s="8"/>
    </row>
    <row r="72" ht="11.25">
      <c r="C72" s="8"/>
    </row>
    <row r="73" ht="11.25">
      <c r="C73" s="8"/>
    </row>
    <row r="74" ht="11.25">
      <c r="C74" s="8"/>
    </row>
    <row r="75" ht="11.25">
      <c r="C75" s="8"/>
    </row>
    <row r="76" ht="11.25">
      <c r="C76" s="8"/>
    </row>
    <row r="77" ht="11.25">
      <c r="C77" s="8"/>
    </row>
    <row r="78" ht="11.25">
      <c r="C78" s="8"/>
    </row>
    <row r="79" ht="11.25">
      <c r="C79" s="8"/>
    </row>
    <row r="80" ht="11.25">
      <c r="C80" s="8"/>
    </row>
    <row r="81" ht="11.25">
      <c r="C81" s="8"/>
    </row>
    <row r="82" ht="11.25">
      <c r="C82" s="8"/>
    </row>
    <row r="83" ht="11.25">
      <c r="C83" s="8"/>
    </row>
    <row r="84" ht="11.25">
      <c r="C84" s="8"/>
    </row>
    <row r="85" ht="11.25">
      <c r="C85" s="8"/>
    </row>
    <row r="86" ht="11.25">
      <c r="C86" s="8"/>
    </row>
    <row r="87" ht="11.25">
      <c r="C87" s="8"/>
    </row>
    <row r="88" ht="11.25">
      <c r="C88" s="8"/>
    </row>
    <row r="89" ht="11.25">
      <c r="C89" s="8"/>
    </row>
    <row r="90" ht="11.25">
      <c r="C90" s="8"/>
    </row>
    <row r="91" ht="11.25">
      <c r="C91" s="8"/>
    </row>
    <row r="92" ht="11.25">
      <c r="C92" s="8"/>
    </row>
    <row r="93" ht="11.25">
      <c r="C93" s="8"/>
    </row>
    <row r="94" ht="11.25">
      <c r="C94" s="8"/>
    </row>
    <row r="95" ht="11.25">
      <c r="C95" s="8"/>
    </row>
    <row r="96" ht="11.25">
      <c r="C96" s="8"/>
    </row>
    <row r="97" ht="11.25">
      <c r="C97" s="8"/>
    </row>
    <row r="98" ht="11.25">
      <c r="C98" s="8"/>
    </row>
    <row r="99" ht="11.25">
      <c r="C99" s="8"/>
    </row>
    <row r="100" ht="11.25">
      <c r="C100" s="8"/>
    </row>
    <row r="101" ht="11.25">
      <c r="C101" s="8"/>
    </row>
    <row r="102" ht="11.25">
      <c r="C102" s="8"/>
    </row>
    <row r="103" ht="11.25">
      <c r="C103" s="8"/>
    </row>
    <row r="104" ht="11.25">
      <c r="C104" s="8"/>
    </row>
    <row r="105" ht="11.25">
      <c r="C105" s="8"/>
    </row>
    <row r="106" ht="11.25">
      <c r="C106" s="8"/>
    </row>
    <row r="107" ht="11.25">
      <c r="C107" s="8"/>
    </row>
    <row r="108" ht="11.25">
      <c r="C108" s="8"/>
    </row>
    <row r="109" ht="11.25">
      <c r="C109" s="8"/>
    </row>
    <row r="110" ht="11.25">
      <c r="C110" s="8"/>
    </row>
    <row r="111" ht="11.25">
      <c r="C111" s="8"/>
    </row>
    <row r="112" ht="11.25">
      <c r="C112" s="8"/>
    </row>
    <row r="113" ht="11.25">
      <c r="C113" s="8"/>
    </row>
    <row r="114" ht="11.25">
      <c r="C114" s="8"/>
    </row>
    <row r="115" ht="11.25">
      <c r="C115" s="8"/>
    </row>
    <row r="116" ht="11.25">
      <c r="C116" s="8"/>
    </row>
    <row r="117" ht="11.25">
      <c r="C117" s="8"/>
    </row>
    <row r="118" ht="11.25">
      <c r="C118" s="8"/>
    </row>
    <row r="119" ht="11.25">
      <c r="C119" s="8"/>
    </row>
    <row r="120" ht="11.25">
      <c r="C120" s="8"/>
    </row>
    <row r="121" ht="11.25">
      <c r="C121" s="8"/>
    </row>
    <row r="122" ht="11.25">
      <c r="C122" s="8"/>
    </row>
    <row r="123" ht="11.25">
      <c r="C123" s="8"/>
    </row>
    <row r="124" ht="11.25">
      <c r="C124" s="8"/>
    </row>
    <row r="125" ht="11.25">
      <c r="C125" s="8"/>
    </row>
    <row r="126" ht="11.25">
      <c r="C126" s="8"/>
    </row>
    <row r="127" ht="11.25">
      <c r="C127" s="8"/>
    </row>
    <row r="128" ht="11.25">
      <c r="C128" s="8"/>
    </row>
    <row r="129" ht="11.25">
      <c r="C129" s="8"/>
    </row>
    <row r="130" ht="11.25">
      <c r="C130" s="8"/>
    </row>
    <row r="131" ht="11.25">
      <c r="C131" s="8"/>
    </row>
    <row r="132" ht="11.25">
      <c r="C132" s="8"/>
    </row>
    <row r="133" ht="11.25">
      <c r="C133" s="8"/>
    </row>
    <row r="134" ht="11.25">
      <c r="C134" s="8"/>
    </row>
    <row r="135" ht="11.25">
      <c r="C135" s="8"/>
    </row>
    <row r="136" ht="11.25">
      <c r="C136" s="8"/>
    </row>
    <row r="137" ht="11.25">
      <c r="C137" s="8"/>
    </row>
    <row r="138" ht="11.25">
      <c r="C138" s="8"/>
    </row>
    <row r="139" ht="11.25">
      <c r="C139" s="8"/>
    </row>
    <row r="140" ht="11.25">
      <c r="C140" s="8"/>
    </row>
    <row r="141" ht="11.25">
      <c r="C141" s="8"/>
    </row>
    <row r="142" ht="11.25">
      <c r="C142" s="8"/>
    </row>
    <row r="143" ht="11.25">
      <c r="C143" s="8"/>
    </row>
    <row r="144" ht="11.25">
      <c r="C144" s="8"/>
    </row>
    <row r="145" ht="11.25">
      <c r="C145" s="8"/>
    </row>
    <row r="146" ht="11.25">
      <c r="C146" s="8"/>
    </row>
    <row r="147" ht="11.25">
      <c r="C147" s="8"/>
    </row>
    <row r="148" ht="11.25">
      <c r="C148" s="8"/>
    </row>
    <row r="149" ht="11.25">
      <c r="C149" s="8"/>
    </row>
    <row r="150" ht="11.25">
      <c r="C150" s="8"/>
    </row>
    <row r="151" ht="11.25">
      <c r="C151" s="8"/>
    </row>
    <row r="152" ht="11.25">
      <c r="C152" s="8"/>
    </row>
    <row r="153" ht="11.25">
      <c r="C153" s="8"/>
    </row>
    <row r="154" ht="11.25">
      <c r="C154" s="8"/>
    </row>
    <row r="155" ht="11.25">
      <c r="C155" s="8"/>
    </row>
    <row r="156" ht="11.25">
      <c r="C156" s="8"/>
    </row>
    <row r="157" ht="11.25">
      <c r="C157" s="8"/>
    </row>
    <row r="158" ht="11.25">
      <c r="C158" s="8"/>
    </row>
    <row r="159" ht="11.25">
      <c r="C159" s="8"/>
    </row>
    <row r="160" ht="11.25">
      <c r="C160" s="8"/>
    </row>
    <row r="161" ht="11.25">
      <c r="C161" s="8"/>
    </row>
    <row r="162" ht="11.25">
      <c r="C162" s="8"/>
    </row>
    <row r="163" ht="11.25">
      <c r="C163" s="8"/>
    </row>
    <row r="164" ht="11.25">
      <c r="C164" s="8"/>
    </row>
    <row r="165" ht="11.25">
      <c r="C165" s="8"/>
    </row>
    <row r="166" ht="11.25">
      <c r="C166" s="8"/>
    </row>
    <row r="167" ht="11.25">
      <c r="C167" s="8"/>
    </row>
    <row r="168" ht="11.25">
      <c r="C168" s="8"/>
    </row>
    <row r="169" ht="11.25">
      <c r="C169" s="8"/>
    </row>
    <row r="170" ht="11.25">
      <c r="C170" s="8"/>
    </row>
    <row r="171" ht="11.25">
      <c r="C171" s="8"/>
    </row>
    <row r="172" ht="11.25">
      <c r="C172" s="8"/>
    </row>
    <row r="173" ht="11.25">
      <c r="C173" s="8"/>
    </row>
    <row r="174" ht="11.25">
      <c r="C174" s="8"/>
    </row>
    <row r="175" ht="11.25">
      <c r="C175" s="8"/>
    </row>
    <row r="176" ht="11.25">
      <c r="C176" s="8"/>
    </row>
    <row r="177" ht="11.25">
      <c r="C177" s="8"/>
    </row>
    <row r="178" ht="11.25">
      <c r="C178" s="8"/>
    </row>
    <row r="179" ht="11.25">
      <c r="C179" s="8"/>
    </row>
    <row r="180" ht="11.25">
      <c r="C180" s="8"/>
    </row>
    <row r="181" ht="11.25">
      <c r="C181" s="8"/>
    </row>
    <row r="182" ht="11.25">
      <c r="C182" s="8"/>
    </row>
    <row r="183" ht="11.25">
      <c r="C183" s="8"/>
    </row>
    <row r="184" ht="11.25">
      <c r="C184" s="8"/>
    </row>
    <row r="185" ht="11.25">
      <c r="C185" s="8"/>
    </row>
    <row r="186" ht="11.25">
      <c r="C186" s="8"/>
    </row>
    <row r="187" ht="11.25">
      <c r="C187" s="8"/>
    </row>
    <row r="188" ht="11.25">
      <c r="C188" s="8"/>
    </row>
    <row r="189" ht="11.25">
      <c r="C189" s="8"/>
    </row>
    <row r="190" ht="11.25">
      <c r="C190" s="8"/>
    </row>
    <row r="191" ht="11.25">
      <c r="C191" s="8"/>
    </row>
    <row r="192" ht="11.25">
      <c r="C192" s="8"/>
    </row>
    <row r="193" ht="11.25">
      <c r="C193" s="8"/>
    </row>
    <row r="194" ht="11.25">
      <c r="C194" s="8"/>
    </row>
    <row r="195" ht="11.25">
      <c r="C195" s="8"/>
    </row>
    <row r="196" ht="11.25">
      <c r="C196" s="8"/>
    </row>
    <row r="197" ht="11.25">
      <c r="C197" s="8"/>
    </row>
    <row r="198" ht="11.25">
      <c r="C198" s="8"/>
    </row>
    <row r="199" ht="11.25">
      <c r="C199" s="8"/>
    </row>
    <row r="200" ht="11.25">
      <c r="C200" s="8"/>
    </row>
    <row r="201" ht="11.25">
      <c r="C201" s="8"/>
    </row>
    <row r="202" ht="11.25">
      <c r="C202" s="8"/>
    </row>
    <row r="203" ht="11.25">
      <c r="C203" s="8"/>
    </row>
    <row r="204" ht="11.25">
      <c r="C204" s="8"/>
    </row>
    <row r="205" ht="11.25">
      <c r="C205" s="8"/>
    </row>
    <row r="206" ht="11.25">
      <c r="C206" s="8"/>
    </row>
    <row r="207" ht="11.25">
      <c r="C207" s="8"/>
    </row>
    <row r="208" ht="11.25">
      <c r="C208" s="8"/>
    </row>
    <row r="209" ht="11.25">
      <c r="C209" s="8"/>
    </row>
    <row r="210" ht="11.25">
      <c r="C210" s="8"/>
    </row>
    <row r="211" ht="11.25">
      <c r="C211" s="8"/>
    </row>
    <row r="212" ht="11.25">
      <c r="C212" s="8"/>
    </row>
    <row r="213" ht="11.25">
      <c r="C213" s="8"/>
    </row>
    <row r="214" ht="11.25">
      <c r="C214" s="8"/>
    </row>
    <row r="215" ht="11.25">
      <c r="C215" s="8"/>
    </row>
    <row r="216" ht="11.25">
      <c r="C216" s="8"/>
    </row>
    <row r="217" ht="11.25">
      <c r="C217" s="8"/>
    </row>
    <row r="218" ht="11.25">
      <c r="C218" s="8"/>
    </row>
    <row r="219" ht="11.25">
      <c r="C219" s="8"/>
    </row>
    <row r="220" ht="11.25">
      <c r="C220" s="8"/>
    </row>
    <row r="221" ht="11.25">
      <c r="C221" s="8"/>
    </row>
    <row r="222" ht="11.25">
      <c r="C222" s="8"/>
    </row>
    <row r="223" ht="11.25">
      <c r="C223" s="8"/>
    </row>
    <row r="224" ht="11.25">
      <c r="C224" s="8"/>
    </row>
    <row r="225" ht="11.25">
      <c r="C225" s="8"/>
    </row>
    <row r="226" ht="11.25">
      <c r="C226" s="8"/>
    </row>
    <row r="227" ht="11.25">
      <c r="C227" s="8"/>
    </row>
    <row r="228" ht="11.25">
      <c r="C228" s="8"/>
    </row>
    <row r="229" ht="11.25">
      <c r="C229" s="8"/>
    </row>
    <row r="230" ht="11.25">
      <c r="C230" s="8"/>
    </row>
    <row r="231" ht="11.25">
      <c r="C231" s="8"/>
    </row>
    <row r="232" ht="11.25">
      <c r="C232" s="8"/>
    </row>
    <row r="233" ht="11.25">
      <c r="C233" s="8"/>
    </row>
    <row r="234" ht="11.25">
      <c r="C234" s="8"/>
    </row>
    <row r="235" ht="11.25">
      <c r="C235" s="8"/>
    </row>
    <row r="236" ht="11.25">
      <c r="C236" s="8"/>
    </row>
    <row r="237" ht="11.25">
      <c r="C237" s="8"/>
    </row>
    <row r="238" ht="11.25">
      <c r="C238" s="8"/>
    </row>
    <row r="239" ht="11.25">
      <c r="C239" s="8"/>
    </row>
    <row r="240" ht="11.25">
      <c r="C240" s="8"/>
    </row>
    <row r="241" ht="11.25">
      <c r="C241" s="8"/>
    </row>
    <row r="242" ht="11.25">
      <c r="C242" s="8"/>
    </row>
    <row r="243" ht="11.25">
      <c r="C243" s="8"/>
    </row>
    <row r="244" ht="11.25">
      <c r="C244" s="8"/>
    </row>
    <row r="245" ht="11.25">
      <c r="C245" s="8"/>
    </row>
    <row r="246" ht="11.25">
      <c r="C246" s="8"/>
    </row>
    <row r="247" ht="11.25">
      <c r="C247" s="8"/>
    </row>
    <row r="248" ht="11.25">
      <c r="C248" s="8"/>
    </row>
    <row r="249" ht="11.25">
      <c r="C249" s="8"/>
    </row>
    <row r="250" ht="11.25">
      <c r="C250" s="8"/>
    </row>
    <row r="251" ht="11.25">
      <c r="C251" s="8"/>
    </row>
    <row r="252" ht="11.25">
      <c r="C252" s="8"/>
    </row>
    <row r="253" ht="11.25">
      <c r="C253" s="8"/>
    </row>
    <row r="254" ht="11.25">
      <c r="C254" s="8"/>
    </row>
    <row r="255" ht="11.25">
      <c r="C255" s="8"/>
    </row>
    <row r="256" ht="11.25">
      <c r="C256" s="8"/>
    </row>
    <row r="257" ht="11.25">
      <c r="C257" s="8"/>
    </row>
    <row r="258" ht="11.25">
      <c r="C258" s="8"/>
    </row>
    <row r="259" ht="11.25">
      <c r="C259" s="8"/>
    </row>
    <row r="260" ht="11.25">
      <c r="C260" s="8"/>
    </row>
    <row r="261" ht="11.25">
      <c r="C261" s="8"/>
    </row>
    <row r="262" ht="11.25">
      <c r="C262" s="8"/>
    </row>
    <row r="263" ht="11.25">
      <c r="C263" s="8"/>
    </row>
    <row r="264" ht="11.25">
      <c r="C264" s="8"/>
    </row>
    <row r="265" ht="11.25">
      <c r="C265" s="8"/>
    </row>
    <row r="266" ht="11.25">
      <c r="C266" s="8"/>
    </row>
    <row r="267" ht="11.25">
      <c r="C267" s="8"/>
    </row>
    <row r="268" ht="11.25">
      <c r="C268" s="8"/>
    </row>
    <row r="269" ht="11.25">
      <c r="C269" s="8"/>
    </row>
    <row r="270" ht="11.25">
      <c r="C270" s="8"/>
    </row>
    <row r="271" ht="11.25">
      <c r="C271" s="8"/>
    </row>
    <row r="272" ht="11.25">
      <c r="C272" s="8"/>
    </row>
    <row r="273" ht="11.25">
      <c r="C273" s="8"/>
    </row>
    <row r="274" ht="11.25">
      <c r="C274" s="8"/>
    </row>
    <row r="275" ht="11.25">
      <c r="C275" s="8"/>
    </row>
    <row r="276" ht="11.25">
      <c r="C276" s="8"/>
    </row>
    <row r="277" ht="11.25">
      <c r="C277" s="8"/>
    </row>
    <row r="278" ht="11.25">
      <c r="C278" s="8"/>
    </row>
    <row r="279" ht="11.25">
      <c r="C279" s="8"/>
    </row>
    <row r="280" ht="11.25">
      <c r="C280" s="8"/>
    </row>
    <row r="281" ht="11.25">
      <c r="C281" s="8"/>
    </row>
    <row r="282" ht="11.25">
      <c r="C282" s="8"/>
    </row>
  </sheetData>
  <mergeCells count="1">
    <mergeCell ref="B3:I3"/>
  </mergeCells>
  <printOptions gridLines="1"/>
  <pageMargins left="0.5" right="0.5" top="0.5" bottom="0.5" header="0.5" footer="0.5"/>
  <pageSetup orientation="portrait" r:id="rId3"/>
  <headerFooter alignWithMargins="0">
    <oddFooter>&amp;C&amp;"Arial"&amp;f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82"/>
  <sheetViews>
    <sheetView workbookViewId="0" topLeftCell="A1">
      <selection activeCell="A1" sqref="A1"/>
    </sheetView>
  </sheetViews>
  <sheetFormatPr defaultColWidth="9.33203125" defaultRowHeight="11.25"/>
  <cols>
    <col min="1" max="1" width="7.5" style="0" customWidth="1"/>
    <col min="2" max="2" width="6" style="0" customWidth="1"/>
    <col min="3" max="3" width="4.16015625" style="9" customWidth="1"/>
    <col min="4" max="4" width="5" style="0" customWidth="1"/>
    <col min="5" max="5" width="5.66015625" style="0" customWidth="1"/>
    <col min="6" max="6" width="4.66015625" style="0" customWidth="1"/>
    <col min="7" max="7" width="5.66015625" style="0" customWidth="1"/>
    <col min="8" max="8" width="4.66015625" style="0" customWidth="1"/>
    <col min="9" max="9" width="5.33203125" style="0" customWidth="1"/>
    <col min="10" max="10" width="4.66015625" style="0" customWidth="1"/>
    <col min="11" max="11" width="6.16015625" style="0" customWidth="1"/>
    <col min="12" max="12" width="7.33203125" style="0" customWidth="1"/>
    <col min="13" max="13" width="7.66015625" style="0" customWidth="1"/>
    <col min="14" max="14" width="5.66015625" style="0" customWidth="1"/>
    <col min="15" max="15" width="7.33203125" style="0" customWidth="1"/>
    <col min="16" max="16" width="7.66015625" style="0" customWidth="1"/>
    <col min="17" max="17" width="5.16015625" style="0" bestFit="1" customWidth="1"/>
    <col min="18" max="18" width="4.66015625" style="0" customWidth="1"/>
    <col min="19" max="23" width="6.16015625" style="0" customWidth="1"/>
    <col min="24" max="24" width="6.83203125" style="0" customWidth="1"/>
    <col min="25" max="25" width="6.16015625" style="0" customWidth="1"/>
    <col min="26" max="16384" width="5.83203125" style="0" customWidth="1"/>
  </cols>
  <sheetData>
    <row r="1" spans="1:23" s="1" customFormat="1" ht="18">
      <c r="A1" s="22" t="s">
        <v>24</v>
      </c>
      <c r="C1" s="12"/>
      <c r="K1" s="17" t="s">
        <v>0</v>
      </c>
      <c r="L1" t="s">
        <v>39</v>
      </c>
      <c r="M1" s="3" t="s">
        <v>1</v>
      </c>
      <c r="N1" s="3"/>
      <c r="O1" t="s">
        <v>40</v>
      </c>
      <c r="P1" s="3" t="s">
        <v>1</v>
      </c>
      <c r="Q1"/>
      <c r="R1" s="27"/>
      <c r="S1" s="27" t="s">
        <v>23</v>
      </c>
      <c r="T1" s="28">
        <v>0.694</v>
      </c>
      <c r="U1" s="28">
        <v>0.965</v>
      </c>
      <c r="V1" s="28">
        <f>30.8/12/2.54</f>
        <v>1.010498687664042</v>
      </c>
      <c r="W1" s="29" t="s">
        <v>2</v>
      </c>
    </row>
    <row r="2" spans="1:22" s="2" customFormat="1" ht="12" thickBot="1">
      <c r="A2" s="23" t="s">
        <v>22</v>
      </c>
      <c r="B2" s="24">
        <f>'vary Z1'!$B$2</f>
        <v>50</v>
      </c>
      <c r="C2" s="31"/>
      <c r="D2" s="25" t="s">
        <v>3</v>
      </c>
      <c r="E2" s="26">
        <v>13.56</v>
      </c>
      <c r="F2" s="15"/>
      <c r="G2" s="34" t="s">
        <v>27</v>
      </c>
      <c r="H2" s="32">
        <v>8</v>
      </c>
      <c r="K2" s="19">
        <f>f*1000000*2*PI()</f>
        <v>85199992.76535518</v>
      </c>
      <c r="L2" s="67">
        <f>w*Ro*Ca/1000000000000</f>
        <v>0.0029564397489578245</v>
      </c>
      <c r="M2" s="67">
        <f>2*PI()/$L$2</f>
        <v>2125.2539678491585</v>
      </c>
      <c r="N2" s="19"/>
      <c r="O2" s="67">
        <f>w*Ro*Cb/1000000000000</f>
        <v>0.004110899650928388</v>
      </c>
      <c r="P2" s="67">
        <f>2*PI()/$O$2</f>
        <v>1528.420988277011</v>
      </c>
      <c r="Q2"/>
      <c r="R2"/>
      <c r="T2" t="s">
        <v>41</v>
      </c>
      <c r="U2" s="2" t="s">
        <v>37</v>
      </c>
      <c r="V2" s="2" t="s">
        <v>38</v>
      </c>
    </row>
    <row r="3" spans="2:26" s="2" customFormat="1" ht="12" thickBot="1">
      <c r="B3" s="80" t="s">
        <v>32</v>
      </c>
      <c r="C3" s="81"/>
      <c r="D3" s="81"/>
      <c r="E3" s="81"/>
      <c r="F3" s="81"/>
      <c r="G3" s="81"/>
      <c r="H3" s="81"/>
      <c r="I3" s="82"/>
      <c r="J3" s="16"/>
      <c r="K3" s="49" t="s">
        <v>35</v>
      </c>
      <c r="L3" s="16"/>
      <c r="M3" s="16"/>
      <c r="N3" s="16"/>
      <c r="O3" s="16"/>
      <c r="P3" s="16"/>
      <c r="Q3" s="13"/>
      <c r="R3" s="14"/>
      <c r="S3"/>
      <c r="T3"/>
      <c r="U3"/>
      <c r="V3"/>
      <c r="W3" s="11" t="s">
        <v>4</v>
      </c>
      <c r="X3" s="7"/>
      <c r="Y3" s="7"/>
      <c r="Z3" s="7"/>
    </row>
    <row r="4" spans="1:37" s="2" customFormat="1" ht="11.25">
      <c r="A4" s="30"/>
      <c r="B4" s="4" t="s">
        <v>8</v>
      </c>
      <c r="J4" s="16"/>
      <c r="K4" s="16"/>
      <c r="L4" s="16"/>
      <c r="M4" s="16"/>
      <c r="N4" s="16"/>
      <c r="O4" s="16"/>
      <c r="P4" s="16"/>
      <c r="Q4" s="13"/>
      <c r="R4" s="14"/>
      <c r="S4" s="6" t="s">
        <v>5</v>
      </c>
      <c r="T4" s="7"/>
      <c r="U4" s="7" t="s">
        <v>6</v>
      </c>
      <c r="V4" s="7"/>
      <c r="W4" s="6" t="s">
        <v>5</v>
      </c>
      <c r="X4" s="7"/>
      <c r="Y4" s="7" t="s">
        <v>6</v>
      </c>
      <c r="Z4" s="7"/>
      <c r="AB4" s="4" t="s">
        <v>18</v>
      </c>
      <c r="AC4" s="4" t="s">
        <v>18</v>
      </c>
      <c r="AD4" s="4" t="s">
        <v>18</v>
      </c>
      <c r="AE4" s="4" t="s">
        <v>18</v>
      </c>
      <c r="AF4" s="4" t="s">
        <v>18</v>
      </c>
      <c r="AG4" s="4" t="s">
        <v>19</v>
      </c>
      <c r="AH4" s="4" t="s">
        <v>19</v>
      </c>
      <c r="AI4" s="4" t="s">
        <v>19</v>
      </c>
      <c r="AJ4" s="4" t="s">
        <v>19</v>
      </c>
      <c r="AK4" s="4" t="s">
        <v>19</v>
      </c>
    </row>
    <row r="5" spans="1:37" s="4" customFormat="1" ht="11.25">
      <c r="A5" s="4" t="s">
        <v>7</v>
      </c>
      <c r="C5" s="33" t="s">
        <v>31</v>
      </c>
      <c r="D5" s="5" t="s">
        <v>9</v>
      </c>
      <c r="E5" s="5" t="s">
        <v>10</v>
      </c>
      <c r="F5" s="5" t="s">
        <v>33</v>
      </c>
      <c r="G5" s="5" t="s">
        <v>11</v>
      </c>
      <c r="H5" s="4" t="s">
        <v>12</v>
      </c>
      <c r="I5" s="4" t="s">
        <v>13</v>
      </c>
      <c r="J5" s="4" t="s">
        <v>25</v>
      </c>
      <c r="K5" s="4" t="s">
        <v>26</v>
      </c>
      <c r="L5" s="4" t="s">
        <v>30</v>
      </c>
      <c r="M5" s="4" t="s">
        <v>34</v>
      </c>
      <c r="N5" s="5" t="s">
        <v>11</v>
      </c>
      <c r="O5" s="4" t="s">
        <v>28</v>
      </c>
      <c r="P5" s="4" t="s">
        <v>29</v>
      </c>
      <c r="Q5" s="5" t="s">
        <v>14</v>
      </c>
      <c r="R5" s="5" t="s">
        <v>15</v>
      </c>
      <c r="S5" s="4" t="s">
        <v>16</v>
      </c>
      <c r="T5" s="4" t="s">
        <v>17</v>
      </c>
      <c r="U5" s="4" t="s">
        <v>16</v>
      </c>
      <c r="V5" s="4" t="s">
        <v>17</v>
      </c>
      <c r="W5" s="4" t="s">
        <v>18</v>
      </c>
      <c r="X5" s="4" t="s">
        <v>19</v>
      </c>
      <c r="Y5" s="4" t="s">
        <v>20</v>
      </c>
      <c r="Z5" s="4" t="s">
        <v>21</v>
      </c>
      <c r="AB5" s="73">
        <v>8</v>
      </c>
      <c r="AC5" s="73">
        <v>6</v>
      </c>
      <c r="AD5" s="73">
        <v>4</v>
      </c>
      <c r="AE5" s="73">
        <v>2</v>
      </c>
      <c r="AF5" s="73">
        <v>1</v>
      </c>
      <c r="AG5" s="73">
        <v>8</v>
      </c>
      <c r="AH5" s="73">
        <v>6</v>
      </c>
      <c r="AI5" s="73">
        <v>4</v>
      </c>
      <c r="AJ5" s="73">
        <v>2</v>
      </c>
      <c r="AK5" s="73">
        <v>1</v>
      </c>
    </row>
    <row r="6" spans="1:37" ht="11.25">
      <c r="A6" s="20">
        <v>3</v>
      </c>
      <c r="B6" s="75">
        <v>0.05</v>
      </c>
      <c r="C6" s="21">
        <v>90</v>
      </c>
      <c r="D6">
        <f aca="true" t="shared" si="0" ref="D6:D33">A6/Ro</f>
        <v>0.06</v>
      </c>
      <c r="E6" s="10">
        <f aca="true" t="shared" si="1" ref="E6:E33">w*B6/Ro/1000000</f>
        <v>0.08519999276535518</v>
      </c>
      <c r="F6">
        <f aca="true" t="shared" si="2" ref="F6:F55">kb*C6</f>
        <v>0.3699809685835549</v>
      </c>
      <c r="G6">
        <f aca="true" t="shared" si="3" ref="G6:G33">(COS(F6)-E6*SIN(F6))^2+(D6*SIN(F6))^2</f>
        <v>0.8132200321018118</v>
      </c>
      <c r="H6" s="18">
        <f aca="true" t="shared" si="4" ref="H6:H33">D6/G6</f>
        <v>0.07378076981813483</v>
      </c>
      <c r="I6" s="18">
        <f aca="true" t="shared" si="5" ref="I6:I33">((1-(D6^2+E6^2))*SIN(F6)*COS(F6)+E6*((COS(F6))^2-(SIN(F6))^2))/G6</f>
        <v>0.4874310538966452</v>
      </c>
      <c r="J6" s="18">
        <f aca="true" t="shared" si="6" ref="J6:J33">H6/N</f>
        <v>0.009222596227266854</v>
      </c>
      <c r="K6" s="18">
        <f aca="true" t="shared" si="7" ref="K6:K33">I6/N</f>
        <v>0.06092888173708065</v>
      </c>
      <c r="L6" s="41">
        <v>110</v>
      </c>
      <c r="M6" s="10">
        <f aca="true" t="shared" si="8" ref="M6:M55">ka*L6</f>
        <v>0.3252083723853607</v>
      </c>
      <c r="N6" s="18">
        <f aca="true" t="shared" si="9" ref="N6:N33">(COS(M6)-K6*SIN(M6))^2+(J6*SIN(M6))^2</f>
        <v>0.8614098719921577</v>
      </c>
      <c r="O6">
        <f aca="true" t="shared" si="10" ref="O6:O33">J6/N6</f>
        <v>0.010706397183419808</v>
      </c>
      <c r="P6">
        <f aca="true" t="shared" si="11" ref="P6:P33">((1-(K6^2+J6^2))*SIN(M6)*COS(M6)+K6*((COS(M6))^2-(SIN(M6))^2))/N6</f>
        <v>0.4064249804937629</v>
      </c>
      <c r="Q6" s="9">
        <f aca="true" t="shared" si="12" ref="Q6:Q33">O6^2+P6^2</f>
        <v>0.16529589171000472</v>
      </c>
      <c r="R6">
        <f aca="true" t="shared" si="13" ref="R6:R33">SQRT(O6*(Q6-O6))</f>
        <v>0.040682877587330524</v>
      </c>
      <c r="S6" s="18">
        <f aca="true" t="shared" si="14" ref="S6:S33">SQRT(1-(1-2*O6)^2)/2/O6</f>
        <v>9.612601200190507</v>
      </c>
      <c r="T6">
        <f aca="true" t="shared" si="15" ref="T6:T33">1/(P6-(1-O6)/S6)</f>
        <v>3.294798967217197</v>
      </c>
      <c r="U6">
        <f aca="true" t="shared" si="16" ref="U6:U33">O6/R6</f>
        <v>0.26316715577548033</v>
      </c>
      <c r="V6">
        <f aca="true" t="shared" si="17" ref="V6:V33">(P6-R6)/Q6</f>
        <v>2.212650896055485</v>
      </c>
      <c r="W6" s="9">
        <f aca="true" t="shared" si="18" ref="W6:W33">S6/w/Ro*1000000000000</f>
        <v>2256.4793465802436</v>
      </c>
      <c r="X6" s="9">
        <f aca="true" t="shared" si="19" ref="X6:X33">T6/w/Ro*1000000000000</f>
        <v>773.4270532842015</v>
      </c>
      <c r="Y6" s="9">
        <f aca="true" t="shared" si="20" ref="Y6:Y33">U6/w/Ro*1000000000000</f>
        <v>61.77633289248162</v>
      </c>
      <c r="Z6" s="9">
        <f aca="true" t="shared" si="21" ref="Z6:Z33">V6/w/Ro*1000000000000</f>
        <v>519.4016628966696</v>
      </c>
      <c r="AB6" s="9">
        <v>2170.468749621764</v>
      </c>
      <c r="AC6" s="9">
        <v>1862.7077446844578</v>
      </c>
      <c r="AD6" s="9">
        <v>1493.0312880626268</v>
      </c>
      <c r="AE6" s="9">
        <v>995.7266975305691</v>
      </c>
      <c r="AF6" s="9">
        <v>615.7003286736186</v>
      </c>
      <c r="AG6" s="9">
        <v>783.8461838075888</v>
      </c>
      <c r="AH6" s="9">
        <v>767.077931574677</v>
      </c>
      <c r="AI6" s="9">
        <v>722.2467216487557</v>
      </c>
      <c r="AJ6" s="9">
        <v>574.4992729324927</v>
      </c>
      <c r="AK6" s="9">
        <v>361.49286027845227</v>
      </c>
    </row>
    <row r="7" spans="1:37" ht="11.25">
      <c r="A7">
        <f aca="true" t="shared" si="22" ref="A7:A55">$A$6</f>
        <v>3</v>
      </c>
      <c r="B7" s="75">
        <v>0.1</v>
      </c>
      <c r="C7" s="43">
        <f>$C$6</f>
        <v>90</v>
      </c>
      <c r="D7">
        <f t="shared" si="0"/>
        <v>0.06</v>
      </c>
      <c r="E7" s="10">
        <f t="shared" si="1"/>
        <v>0.17039998553071037</v>
      </c>
      <c r="F7">
        <f t="shared" si="2"/>
        <v>0.3699809685835549</v>
      </c>
      <c r="G7">
        <f t="shared" si="3"/>
        <v>0.7586205226240015</v>
      </c>
      <c r="H7" s="18">
        <f t="shared" si="4"/>
        <v>0.07909092650494781</v>
      </c>
      <c r="I7" s="18">
        <f t="shared" si="5"/>
        <v>0.5957743947667178</v>
      </c>
      <c r="J7" s="18">
        <f t="shared" si="6"/>
        <v>0.009886365813118476</v>
      </c>
      <c r="K7" s="18">
        <f t="shared" si="7"/>
        <v>0.07447179934583972</v>
      </c>
      <c r="L7" s="42">
        <f>$L$6</f>
        <v>110</v>
      </c>
      <c r="M7" s="10">
        <f t="shared" si="8"/>
        <v>0.3252083723853607</v>
      </c>
      <c r="N7" s="18">
        <f t="shared" si="9"/>
        <v>0.8533978787939642</v>
      </c>
      <c r="O7">
        <f t="shared" si="10"/>
        <v>0.011584708679016228</v>
      </c>
      <c r="P7">
        <f t="shared" si="11"/>
        <v>0.4222149650175721</v>
      </c>
      <c r="Q7" s="9">
        <f t="shared" si="12"/>
        <v>0.17839968215996732</v>
      </c>
      <c r="R7">
        <f t="shared" si="13"/>
        <v>0.04396024193603393</v>
      </c>
      <c r="S7" s="18">
        <f t="shared" si="14"/>
        <v>9.236919723348555</v>
      </c>
      <c r="T7">
        <f t="shared" si="15"/>
        <v>3.172508906488884</v>
      </c>
      <c r="U7">
        <f t="shared" si="16"/>
        <v>0.26352695455755254</v>
      </c>
      <c r="V7">
        <f t="shared" si="17"/>
        <v>2.1202656781774136</v>
      </c>
      <c r="W7" s="9">
        <f t="shared" si="18"/>
        <v>2168.291198988119</v>
      </c>
      <c r="X7" s="9">
        <f t="shared" si="19"/>
        <v>744.7204638211939</v>
      </c>
      <c r="Y7" s="9">
        <f t="shared" si="20"/>
        <v>61.86079270765156</v>
      </c>
      <c r="Z7" s="9">
        <f t="shared" si="21"/>
        <v>497.71499019177753</v>
      </c>
      <c r="AB7" s="9">
        <v>2085.5778778019417</v>
      </c>
      <c r="AC7" s="9">
        <v>1786.626617197995</v>
      </c>
      <c r="AD7" s="9">
        <v>1426.6840018877233</v>
      </c>
      <c r="AE7" s="9">
        <v>939.569987514756</v>
      </c>
      <c r="AF7" s="9">
        <v>561.6145520401374</v>
      </c>
      <c r="AG7" s="9">
        <v>754.7636944122625</v>
      </c>
      <c r="AH7" s="9">
        <v>728.3623109170591</v>
      </c>
      <c r="AI7" s="9">
        <v>668.157329713574</v>
      </c>
      <c r="AJ7" s="9">
        <v>499.82340740609027</v>
      </c>
      <c r="AK7" s="9">
        <v>291.3381488046674</v>
      </c>
    </row>
    <row r="8" spans="1:37" ht="11.25">
      <c r="A8">
        <f t="shared" si="22"/>
        <v>3</v>
      </c>
      <c r="B8" s="75">
        <v>0.15</v>
      </c>
      <c r="C8" s="43">
        <f aca="true" t="shared" si="23" ref="C8:C55">$C$6</f>
        <v>90</v>
      </c>
      <c r="D8">
        <f t="shared" si="0"/>
        <v>0.06</v>
      </c>
      <c r="E8" s="10">
        <f t="shared" si="1"/>
        <v>0.25559997829606557</v>
      </c>
      <c r="F8">
        <f t="shared" si="2"/>
        <v>0.3699809685835549</v>
      </c>
      <c r="G8">
        <f t="shared" si="3"/>
        <v>0.705919293715636</v>
      </c>
      <c r="H8" s="18">
        <f t="shared" si="4"/>
        <v>0.08499555194785435</v>
      </c>
      <c r="I8" s="18">
        <f t="shared" si="5"/>
        <v>0.7120505057401174</v>
      </c>
      <c r="J8" s="18">
        <f t="shared" si="6"/>
        <v>0.010624443993481794</v>
      </c>
      <c r="K8" s="18">
        <f t="shared" si="7"/>
        <v>0.08900631321751468</v>
      </c>
      <c r="L8" s="42">
        <f aca="true" t="shared" si="24" ref="L8:L55">$L$6</f>
        <v>110</v>
      </c>
      <c r="M8" s="10">
        <f t="shared" si="8"/>
        <v>0.3252083723853607</v>
      </c>
      <c r="N8" s="18">
        <f t="shared" si="9"/>
        <v>0.8448410725328344</v>
      </c>
      <c r="O8">
        <f t="shared" si="10"/>
        <v>0.012575671731524251</v>
      </c>
      <c r="P8">
        <f t="shared" si="11"/>
        <v>0.43932572687489363</v>
      </c>
      <c r="Q8" s="9">
        <f t="shared" si="12"/>
        <v>0.1931652418136527</v>
      </c>
      <c r="R8">
        <f t="shared" si="13"/>
        <v>0.04765537904046027</v>
      </c>
      <c r="S8" s="18">
        <f t="shared" si="14"/>
        <v>8.861073021738308</v>
      </c>
      <c r="T8">
        <f t="shared" si="15"/>
        <v>3.049786718772663</v>
      </c>
      <c r="U8">
        <f t="shared" si="16"/>
        <v>0.26388777058823265</v>
      </c>
      <c r="V8">
        <f t="shared" si="17"/>
        <v>2.027644022066244</v>
      </c>
      <c r="W8" s="9">
        <f t="shared" si="18"/>
        <v>2080.0642662358255</v>
      </c>
      <c r="X8" s="9">
        <f t="shared" si="19"/>
        <v>715.9124360895005</v>
      </c>
      <c r="Y8" s="9">
        <f t="shared" si="20"/>
        <v>61.94549131359485</v>
      </c>
      <c r="Z8" s="9">
        <f t="shared" si="21"/>
        <v>475.9728155495205</v>
      </c>
      <c r="AB8" s="9">
        <v>2000.6468904445067</v>
      </c>
      <c r="AC8" s="9">
        <v>1710.4936191638035</v>
      </c>
      <c r="AD8" s="9">
        <v>1360.25870537374</v>
      </c>
      <c r="AE8" s="9">
        <v>883.2205859526972</v>
      </c>
      <c r="AF8" s="9">
        <v>506.75436151534</v>
      </c>
      <c r="AG8" s="9">
        <v>725.5767719683264</v>
      </c>
      <c r="AH8" s="9">
        <v>690.4497286591373</v>
      </c>
      <c r="AI8" s="9">
        <v>617.4877794673715</v>
      </c>
      <c r="AJ8" s="9">
        <v>436.2368119782208</v>
      </c>
      <c r="AK8" s="9">
        <v>236.76818712217081</v>
      </c>
    </row>
    <row r="9" spans="1:37" s="36" customFormat="1" ht="11.25">
      <c r="A9" s="36">
        <f t="shared" si="22"/>
        <v>3</v>
      </c>
      <c r="B9" s="75">
        <v>0.2</v>
      </c>
      <c r="C9" s="43">
        <f t="shared" si="23"/>
        <v>90</v>
      </c>
      <c r="D9" s="36">
        <f t="shared" si="0"/>
        <v>0.06</v>
      </c>
      <c r="E9" s="38">
        <f t="shared" si="1"/>
        <v>0.34079997106142074</v>
      </c>
      <c r="F9">
        <f t="shared" si="2"/>
        <v>0.3699809685835549</v>
      </c>
      <c r="G9" s="36">
        <f t="shared" si="3"/>
        <v>0.655116345376715</v>
      </c>
      <c r="H9" s="39">
        <f t="shared" si="4"/>
        <v>0.09158678519232775</v>
      </c>
      <c r="I9" s="39">
        <f t="shared" si="5"/>
        <v>0.837163083018294</v>
      </c>
      <c r="J9" s="39">
        <f t="shared" si="6"/>
        <v>0.01144834814904097</v>
      </c>
      <c r="K9" s="39">
        <f t="shared" si="7"/>
        <v>0.10464538537728675</v>
      </c>
      <c r="L9" s="42">
        <f t="shared" si="24"/>
        <v>110</v>
      </c>
      <c r="M9" s="10">
        <f t="shared" si="8"/>
        <v>0.3252083723853607</v>
      </c>
      <c r="N9" s="39">
        <f t="shared" si="9"/>
        <v>0.8356823529747344</v>
      </c>
      <c r="O9" s="36">
        <f t="shared" si="10"/>
        <v>0.013699401582777103</v>
      </c>
      <c r="P9" s="36">
        <f t="shared" si="11"/>
        <v>0.4579300517801211</v>
      </c>
      <c r="Q9" s="40">
        <f t="shared" si="12"/>
        <v>0.2098876059270706</v>
      </c>
      <c r="R9" s="36">
        <f t="shared" si="13"/>
        <v>0.05184265615414021</v>
      </c>
      <c r="S9" s="39">
        <f t="shared" si="14"/>
        <v>8.485039139384266</v>
      </c>
      <c r="T9" s="36">
        <f t="shared" si="15"/>
        <v>2.926628602953665</v>
      </c>
      <c r="U9" s="36">
        <f t="shared" si="16"/>
        <v>0.2642496083157007</v>
      </c>
      <c r="V9" s="36">
        <f t="shared" si="17"/>
        <v>1.9347850190214835</v>
      </c>
      <c r="W9" s="40">
        <f t="shared" si="18"/>
        <v>1991.7933943380647</v>
      </c>
      <c r="X9" s="40">
        <f t="shared" si="19"/>
        <v>687.0020778085601</v>
      </c>
      <c r="Y9" s="40">
        <f t="shared" si="20"/>
        <v>62.030429754485226</v>
      </c>
      <c r="Z9" s="40">
        <f t="shared" si="21"/>
        <v>454.1749256599054</v>
      </c>
      <c r="AB9" s="9">
        <v>1915.6704520062754</v>
      </c>
      <c r="AC9" s="9">
        <v>1634.3015015188178</v>
      </c>
      <c r="AD9" s="9">
        <v>1293.743382607994</v>
      </c>
      <c r="AE9" s="9">
        <v>826.6390882432162</v>
      </c>
      <c r="AF9" s="9">
        <v>450.83714164155725</v>
      </c>
      <c r="AG9" s="9">
        <v>696.2844556426437</v>
      </c>
      <c r="AH9" s="9">
        <v>653.3147650670531</v>
      </c>
      <c r="AI9" s="9">
        <v>569.9222031172964</v>
      </c>
      <c r="AJ9" s="9">
        <v>381.43461965064705</v>
      </c>
      <c r="AK9" s="9">
        <v>193.07876634660227</v>
      </c>
    </row>
    <row r="10" spans="1:37" ht="11.25">
      <c r="A10">
        <f t="shared" si="22"/>
        <v>3</v>
      </c>
      <c r="B10" s="75">
        <v>0.25</v>
      </c>
      <c r="C10" s="43">
        <f t="shared" si="23"/>
        <v>90</v>
      </c>
      <c r="D10">
        <f t="shared" si="0"/>
        <v>0.06</v>
      </c>
      <c r="E10" s="10">
        <f t="shared" si="1"/>
        <v>0.4259999638267759</v>
      </c>
      <c r="F10">
        <f t="shared" si="2"/>
        <v>0.3699809685835549</v>
      </c>
      <c r="G10">
        <f t="shared" si="3"/>
        <v>0.6062116776072388</v>
      </c>
      <c r="H10" s="18">
        <f t="shared" si="4"/>
        <v>0.0989753286126462</v>
      </c>
      <c r="I10" s="18">
        <f t="shared" si="5"/>
        <v>0.9721583936456618</v>
      </c>
      <c r="J10" s="18">
        <f t="shared" si="6"/>
        <v>0.012371916076580775</v>
      </c>
      <c r="K10" s="18">
        <f t="shared" si="7"/>
        <v>0.12151979920570773</v>
      </c>
      <c r="L10" s="42">
        <f t="shared" si="24"/>
        <v>110</v>
      </c>
      <c r="M10" s="10">
        <f t="shared" si="8"/>
        <v>0.3252083723853607</v>
      </c>
      <c r="N10" s="18">
        <f t="shared" si="9"/>
        <v>0.8258564302981068</v>
      </c>
      <c r="O10">
        <f t="shared" si="10"/>
        <v>0.014980710475445379</v>
      </c>
      <c r="P10">
        <f t="shared" si="11"/>
        <v>0.47823220520898</v>
      </c>
      <c r="Q10" s="9">
        <f t="shared" si="12"/>
        <v>0.22893046378539308</v>
      </c>
      <c r="R10">
        <f t="shared" si="13"/>
        <v>0.056613773153087826</v>
      </c>
      <c r="S10" s="18">
        <f t="shared" si="14"/>
        <v>8.108792035593138</v>
      </c>
      <c r="T10">
        <f t="shared" si="15"/>
        <v>2.803030439259285</v>
      </c>
      <c r="U10">
        <f t="shared" si="16"/>
        <v>0.26461247221478124</v>
      </c>
      <c r="V10">
        <f t="shared" si="17"/>
        <v>1.8416877556808304</v>
      </c>
      <c r="W10" s="9">
        <f t="shared" si="18"/>
        <v>1903.4724704555167</v>
      </c>
      <c r="X10" s="9">
        <f t="shared" si="19"/>
        <v>657.988421895519</v>
      </c>
      <c r="Y10" s="9">
        <f t="shared" si="20"/>
        <v>62.115609080751106</v>
      </c>
      <c r="Z10" s="9">
        <f t="shared" si="21"/>
        <v>432.32110611861805</v>
      </c>
      <c r="AB10" s="9">
        <v>1830.6422331277063</v>
      </c>
      <c r="AC10" s="9">
        <v>1558.0415909981643</v>
      </c>
      <c r="AD10" s="9">
        <v>1227.123394257139</v>
      </c>
      <c r="AE10" s="9">
        <v>769.7743160961708</v>
      </c>
      <c r="AF10" s="9">
        <v>393.412431386418</v>
      </c>
      <c r="AG10" s="9">
        <v>666.8857006222696</v>
      </c>
      <c r="AH10" s="9">
        <v>616.9329284215244</v>
      </c>
      <c r="AI10" s="9">
        <v>525.1821674127202</v>
      </c>
      <c r="AJ10" s="9">
        <v>333.70789209350977</v>
      </c>
      <c r="AK10" s="9">
        <v>157.271136176172</v>
      </c>
    </row>
    <row r="11" spans="1:37" ht="11.25">
      <c r="A11">
        <f t="shared" si="22"/>
        <v>3</v>
      </c>
      <c r="B11" s="75">
        <v>0.3</v>
      </c>
      <c r="C11" s="43">
        <f t="shared" si="23"/>
        <v>90</v>
      </c>
      <c r="D11">
        <f t="shared" si="0"/>
        <v>0.06</v>
      </c>
      <c r="E11" s="10">
        <f t="shared" si="1"/>
        <v>0.5111999565921311</v>
      </c>
      <c r="F11">
        <f t="shared" si="2"/>
        <v>0.3699809685835549</v>
      </c>
      <c r="G11">
        <f t="shared" si="3"/>
        <v>0.5592052904072072</v>
      </c>
      <c r="H11" s="18">
        <f t="shared" si="4"/>
        <v>0.10729512225520729</v>
      </c>
      <c r="I11" s="18">
        <f t="shared" si="5"/>
        <v>1.1182545206045964</v>
      </c>
      <c r="J11" s="18">
        <f t="shared" si="6"/>
        <v>0.013411890281900912</v>
      </c>
      <c r="K11" s="18">
        <f t="shared" si="7"/>
        <v>0.13978181507557455</v>
      </c>
      <c r="L11" s="42">
        <f t="shared" si="24"/>
        <v>110</v>
      </c>
      <c r="M11" s="10">
        <f t="shared" si="8"/>
        <v>0.3252083723853607</v>
      </c>
      <c r="N11" s="18">
        <f t="shared" si="9"/>
        <v>0.8152883213671039</v>
      </c>
      <c r="O11">
        <f t="shared" si="10"/>
        <v>0.016450487429295425</v>
      </c>
      <c r="P11">
        <f t="shared" si="11"/>
        <v>0.5004754348723404</v>
      </c>
      <c r="Q11" s="9">
        <f t="shared" si="12"/>
        <v>0.2507462794473196</v>
      </c>
      <c r="R11">
        <f t="shared" si="13"/>
        <v>0.062082847722453274</v>
      </c>
      <c r="S11" s="18">
        <f t="shared" si="14"/>
        <v>7.732300584911724</v>
      </c>
      <c r="T11">
        <f t="shared" si="15"/>
        <v>2.678987714792921</v>
      </c>
      <c r="U11">
        <f t="shared" si="16"/>
        <v>0.26497636678714787</v>
      </c>
      <c r="V11">
        <f t="shared" si="17"/>
        <v>1.748351313990248</v>
      </c>
      <c r="W11" s="9">
        <f t="shared" si="18"/>
        <v>1815.0941881431484</v>
      </c>
      <c r="X11" s="9">
        <f t="shared" si="19"/>
        <v>628.8704089848881</v>
      </c>
      <c r="Y11" s="9">
        <f t="shared" si="20"/>
        <v>62.20103034912347</v>
      </c>
      <c r="Z11" s="9">
        <f t="shared" si="21"/>
        <v>410.4111414199976</v>
      </c>
      <c r="AB11" s="9">
        <v>1745.554666949127</v>
      </c>
      <c r="AC11" s="9">
        <v>1481.703420202694</v>
      </c>
      <c r="AD11" s="9">
        <v>1160.3807132224338</v>
      </c>
      <c r="AE11" s="9">
        <v>712.5584537284517</v>
      </c>
      <c r="AF11" s="9">
        <v>333.70289416238256</v>
      </c>
      <c r="AG11" s="9">
        <v>637.3793584031484</v>
      </c>
      <c r="AH11" s="9">
        <v>581.2805797592669</v>
      </c>
      <c r="AI11" s="9">
        <v>483.02120466090554</v>
      </c>
      <c r="AJ11" s="9">
        <v>291.7621955647426</v>
      </c>
      <c r="AK11" s="9">
        <v>127.33175896624752</v>
      </c>
    </row>
    <row r="12" spans="1:37" ht="11.25">
      <c r="A12">
        <f t="shared" si="22"/>
        <v>3</v>
      </c>
      <c r="B12" s="75">
        <v>0.35</v>
      </c>
      <c r="C12" s="43">
        <f t="shared" si="23"/>
        <v>90</v>
      </c>
      <c r="D12">
        <f t="shared" si="0"/>
        <v>0.06</v>
      </c>
      <c r="E12" s="10">
        <f t="shared" si="1"/>
        <v>0.5963999493574862</v>
      </c>
      <c r="F12">
        <f t="shared" si="2"/>
        <v>0.3699809685835549</v>
      </c>
      <c r="G12">
        <f t="shared" si="3"/>
        <v>0.5140971837766204</v>
      </c>
      <c r="H12" s="18">
        <f t="shared" si="4"/>
        <v>0.11670945084591343</v>
      </c>
      <c r="I12" s="18">
        <f t="shared" si="5"/>
        <v>1.2768781075688374</v>
      </c>
      <c r="J12" s="18">
        <f t="shared" si="6"/>
        <v>0.014588681355739179</v>
      </c>
      <c r="K12" s="18">
        <f t="shared" si="7"/>
        <v>0.15960976344610467</v>
      </c>
      <c r="L12" s="42">
        <f t="shared" si="24"/>
        <v>110</v>
      </c>
      <c r="M12" s="10">
        <f t="shared" si="8"/>
        <v>0.3252083723853607</v>
      </c>
      <c r="N12" s="18">
        <f t="shared" si="9"/>
        <v>0.8038915079567127</v>
      </c>
      <c r="O12">
        <f t="shared" si="10"/>
        <v>0.018147574904504075</v>
      </c>
      <c r="P12">
        <f t="shared" si="11"/>
        <v>0.5249517233036926</v>
      </c>
      <c r="Q12" s="9">
        <f t="shared" si="12"/>
        <v>0.27590364627443115</v>
      </c>
      <c r="R12">
        <f t="shared" si="13"/>
        <v>0.06839333017390256</v>
      </c>
      <c r="S12" s="18">
        <f t="shared" si="14"/>
        <v>7.355527266869784</v>
      </c>
      <c r="T12">
        <f t="shared" si="15"/>
        <v>2.554495426012127</v>
      </c>
      <c r="U12">
        <f t="shared" si="16"/>
        <v>0.2653412965615294</v>
      </c>
      <c r="V12">
        <f t="shared" si="17"/>
        <v>1.6547747711738041</v>
      </c>
      <c r="W12" s="9">
        <f t="shared" si="18"/>
        <v>1726.6497397780902</v>
      </c>
      <c r="X12" s="9">
        <f t="shared" si="19"/>
        <v>599.6468645360872</v>
      </c>
      <c r="Y12" s="9">
        <f t="shared" si="20"/>
        <v>62.28669462268427</v>
      </c>
      <c r="Z12" s="9">
        <f t="shared" si="21"/>
        <v>388.44481494995716</v>
      </c>
      <c r="AB12" s="9">
        <v>1660.398629691432</v>
      </c>
      <c r="AC12" s="9">
        <v>1405.274235282025</v>
      </c>
      <c r="AD12" s="9">
        <v>1093.4928736385539</v>
      </c>
      <c r="AE12" s="9">
        <v>654.8994876981035</v>
      </c>
      <c r="AF12" s="9">
        <v>270.19801903874406</v>
      </c>
      <c r="AG12" s="9">
        <v>607.7641509638944</v>
      </c>
      <c r="AH12" s="9">
        <v>546.3348528398288</v>
      </c>
      <c r="AI12" s="9">
        <v>443.2202458181628</v>
      </c>
      <c r="AJ12" s="9">
        <v>254.5983967651401</v>
      </c>
      <c r="AK12" s="9">
        <v>101.83332331497054</v>
      </c>
    </row>
    <row r="13" spans="1:37" ht="11.25">
      <c r="A13">
        <f t="shared" si="22"/>
        <v>3</v>
      </c>
      <c r="B13" s="75">
        <v>0.4</v>
      </c>
      <c r="C13" s="43">
        <f t="shared" si="23"/>
        <v>90</v>
      </c>
      <c r="D13">
        <f t="shared" si="0"/>
        <v>0.06</v>
      </c>
      <c r="E13" s="10">
        <f t="shared" si="1"/>
        <v>0.6815999421228415</v>
      </c>
      <c r="F13">
        <f t="shared" si="2"/>
        <v>0.3699809685835549</v>
      </c>
      <c r="G13">
        <f t="shared" si="3"/>
        <v>0.47088735771547807</v>
      </c>
      <c r="H13" s="18">
        <f t="shared" si="4"/>
        <v>0.12741900800032416</v>
      </c>
      <c r="I13" s="18">
        <f t="shared" si="5"/>
        <v>1.4497109448290868</v>
      </c>
      <c r="J13" s="18">
        <f t="shared" si="6"/>
        <v>0.01592737600004052</v>
      </c>
      <c r="K13" s="18">
        <f t="shared" si="7"/>
        <v>0.18121386810363585</v>
      </c>
      <c r="L13" s="42">
        <f t="shared" si="24"/>
        <v>110</v>
      </c>
      <c r="M13" s="10">
        <f t="shared" si="8"/>
        <v>0.3252083723853607</v>
      </c>
      <c r="N13" s="18">
        <f t="shared" si="9"/>
        <v>0.7915656670896036</v>
      </c>
      <c r="O13">
        <f t="shared" si="10"/>
        <v>0.02012135778778992</v>
      </c>
      <c r="P13">
        <f t="shared" si="11"/>
        <v>0.5520146180944594</v>
      </c>
      <c r="Q13" s="9">
        <f t="shared" si="12"/>
        <v>0.30512500762919614</v>
      </c>
      <c r="R13">
        <f t="shared" si="13"/>
        <v>0.07572754062614823</v>
      </c>
      <c r="S13" s="18">
        <f t="shared" si="14"/>
        <v>6.978426426581784</v>
      </c>
      <c r="T13">
        <f t="shared" si="15"/>
        <v>2.4295479493150047</v>
      </c>
      <c r="U13">
        <f t="shared" si="16"/>
        <v>0.26570726609391754</v>
      </c>
      <c r="V13">
        <f t="shared" si="17"/>
        <v>1.5609571997032774</v>
      </c>
      <c r="W13" s="9">
        <f t="shared" si="18"/>
        <v>1638.128408250151</v>
      </c>
      <c r="X13" s="9">
        <f t="shared" si="19"/>
        <v>570.3164684546617</v>
      </c>
      <c r="Y13" s="9">
        <f t="shared" si="20"/>
        <v>62.37260297091525</v>
      </c>
      <c r="Z13" s="9">
        <f t="shared" si="21"/>
        <v>366.4219089788487</v>
      </c>
      <c r="AB13" s="9">
        <v>1575.1630163988468</v>
      </c>
      <c r="AC13" s="9">
        <v>1328.7383308994445</v>
      </c>
      <c r="AD13" s="9">
        <v>1026.4314979443368</v>
      </c>
      <c r="AE13" s="9">
        <v>596.6689741752933</v>
      </c>
      <c r="AF13" s="9">
        <v>199.30224516975838</v>
      </c>
      <c r="AG13" s="9">
        <v>578.0386364756359</v>
      </c>
      <c r="AH13" s="9">
        <v>512.073565882595</v>
      </c>
      <c r="AI13" s="9">
        <v>405.58377368011634</v>
      </c>
      <c r="AJ13" s="9">
        <v>221.43196312007112</v>
      </c>
      <c r="AK13" s="9">
        <v>79.6646355500291</v>
      </c>
    </row>
    <row r="14" spans="1:37" ht="11.25">
      <c r="A14">
        <f t="shared" si="22"/>
        <v>3</v>
      </c>
      <c r="B14" s="75">
        <v>0.45</v>
      </c>
      <c r="C14" s="43">
        <f t="shared" si="23"/>
        <v>90</v>
      </c>
      <c r="D14">
        <f t="shared" si="0"/>
        <v>0.06</v>
      </c>
      <c r="E14" s="10">
        <f t="shared" si="1"/>
        <v>0.7667999348881968</v>
      </c>
      <c r="F14">
        <f t="shared" si="2"/>
        <v>0.3699809685835549</v>
      </c>
      <c r="G14">
        <f t="shared" si="3"/>
        <v>0.42957581222378055</v>
      </c>
      <c r="H14" s="18">
        <f t="shared" si="4"/>
        <v>0.13967266846193838</v>
      </c>
      <c r="I14" s="18">
        <f t="shared" si="5"/>
        <v>1.6387496113980435</v>
      </c>
      <c r="J14" s="18">
        <f t="shared" si="6"/>
        <v>0.017459083557742297</v>
      </c>
      <c r="K14" s="18">
        <f t="shared" si="7"/>
        <v>0.20484370142475544</v>
      </c>
      <c r="L14" s="42">
        <f t="shared" si="24"/>
        <v>110</v>
      </c>
      <c r="M14" s="10">
        <f t="shared" si="8"/>
        <v>0.3252083723853607</v>
      </c>
      <c r="N14" s="18">
        <f t="shared" si="9"/>
        <v>0.7781938563534182</v>
      </c>
      <c r="O14">
        <f t="shared" si="10"/>
        <v>0.022435391149905483</v>
      </c>
      <c r="P14">
        <f t="shared" si="11"/>
        <v>0.5820963338137415</v>
      </c>
      <c r="Q14" s="9">
        <f t="shared" si="12"/>
        <v>0.339339488615448</v>
      </c>
      <c r="R14">
        <f t="shared" si="13"/>
        <v>0.08432002955198259</v>
      </c>
      <c r="S14" s="18">
        <f t="shared" si="14"/>
        <v>6.600941931881902</v>
      </c>
      <c r="T14">
        <f t="shared" si="15"/>
        <v>2.304138866783568</v>
      </c>
      <c r="U14">
        <f t="shared" si="16"/>
        <v>0.26607427996777744</v>
      </c>
      <c r="V14">
        <f t="shared" si="17"/>
        <v>1.466897667267535</v>
      </c>
      <c r="W14" s="9">
        <f t="shared" si="18"/>
        <v>1549.5170169934659</v>
      </c>
      <c r="X14" s="9">
        <f t="shared" si="19"/>
        <v>540.877714186966</v>
      </c>
      <c r="Y14" s="9">
        <f t="shared" si="20"/>
        <v>62.458756469747264</v>
      </c>
      <c r="Z14" s="9">
        <f t="shared" si="21"/>
        <v>344.3422046542752</v>
      </c>
      <c r="AB14" s="9">
        <v>1489.8341691465048</v>
      </c>
      <c r="AC14" s="9">
        <v>1252.076136823257</v>
      </c>
      <c r="AD14" s="9">
        <v>959.1601875810237</v>
      </c>
      <c r="AE14" s="9">
        <v>537.6812506014677</v>
      </c>
      <c r="AF14" s="9">
        <v>107.2420994017056</v>
      </c>
      <c r="AG14" s="9">
        <v>548.2011631018779</v>
      </c>
      <c r="AH14" s="9">
        <v>478.4751200025585</v>
      </c>
      <c r="AI14" s="9">
        <v>369.93654760978876</v>
      </c>
      <c r="AJ14" s="9">
        <v>191.6367046063393</v>
      </c>
      <c r="AK14" s="9">
        <v>59.58223452330306</v>
      </c>
    </row>
    <row r="15" spans="1:37" ht="11.25">
      <c r="A15">
        <f t="shared" si="22"/>
        <v>3</v>
      </c>
      <c r="B15" s="75">
        <v>0.5</v>
      </c>
      <c r="C15" s="43">
        <f t="shared" si="23"/>
        <v>90</v>
      </c>
      <c r="D15">
        <f t="shared" si="0"/>
        <v>0.06</v>
      </c>
      <c r="E15" s="10">
        <f t="shared" si="1"/>
        <v>0.8519999276535518</v>
      </c>
      <c r="F15" s="36">
        <f t="shared" si="2"/>
        <v>0.3699809685835549</v>
      </c>
      <c r="G15">
        <f t="shared" si="3"/>
        <v>0.3901625473015277</v>
      </c>
      <c r="H15" s="18">
        <f t="shared" si="4"/>
        <v>0.15378205933649097</v>
      </c>
      <c r="I15" s="18">
        <f t="shared" si="5"/>
        <v>1.8463826458162036</v>
      </c>
      <c r="J15" s="18">
        <f t="shared" si="6"/>
        <v>0.01922275741706137</v>
      </c>
      <c r="K15" s="18">
        <f t="shared" si="7"/>
        <v>0.23079783072702545</v>
      </c>
      <c r="L15" s="42">
        <f t="shared" si="24"/>
        <v>110</v>
      </c>
      <c r="M15" s="38">
        <f t="shared" si="8"/>
        <v>0.3252083723853607</v>
      </c>
      <c r="N15" s="18">
        <f t="shared" si="9"/>
        <v>0.7636390006999204</v>
      </c>
      <c r="O15">
        <f t="shared" si="10"/>
        <v>0.025172571593963345</v>
      </c>
      <c r="P15">
        <f t="shared" si="11"/>
        <v>0.6157308790934982</v>
      </c>
      <c r="Q15" s="9">
        <f t="shared" si="12"/>
        <v>0.37975817382990534</v>
      </c>
      <c r="R15">
        <f t="shared" si="13"/>
        <v>0.09447661858085767</v>
      </c>
      <c r="S15" s="18">
        <f t="shared" si="14"/>
        <v>6.2230039662730325</v>
      </c>
      <c r="T15">
        <f t="shared" si="15"/>
        <v>2.1782607277158443</v>
      </c>
      <c r="U15">
        <f t="shared" si="16"/>
        <v>0.2664423427942591</v>
      </c>
      <c r="V15">
        <f t="shared" si="17"/>
        <v>1.3725952367416632</v>
      </c>
      <c r="W15" s="9">
        <f t="shared" si="18"/>
        <v>1460.7991771575569</v>
      </c>
      <c r="X15" s="9">
        <f t="shared" si="19"/>
        <v>511.3288527417784</v>
      </c>
      <c r="Y15" s="9">
        <f t="shared" si="20"/>
        <v>62.54515620161</v>
      </c>
      <c r="Z15" s="9">
        <f t="shared" si="21"/>
        <v>322.20548199384376</v>
      </c>
      <c r="AB15" s="9">
        <v>1404.3950937889322</v>
      </c>
      <c r="AC15" s="9">
        <v>1175.2629397500398</v>
      </c>
      <c r="AD15" s="9">
        <v>891.6314267133754</v>
      </c>
      <c r="AE15" s="9">
        <v>477.65586618623433</v>
      </c>
      <c r="AF15" s="9" t="e">
        <v>#NUM!</v>
      </c>
      <c r="AG15" s="9">
        <v>518.2498057296227</v>
      </c>
      <c r="AH15" s="9">
        <v>445.5183766600304</v>
      </c>
      <c r="AI15" s="9">
        <v>336.1207731178363</v>
      </c>
      <c r="AJ15" s="9">
        <v>164.70417503840372</v>
      </c>
      <c r="AK15" s="9" t="e">
        <v>#NUM!</v>
      </c>
    </row>
    <row r="16" spans="1:37" s="36" customFormat="1" ht="11.25">
      <c r="A16" s="36">
        <f t="shared" si="22"/>
        <v>3</v>
      </c>
      <c r="B16" s="75">
        <v>0.55</v>
      </c>
      <c r="C16" s="43">
        <f t="shared" si="23"/>
        <v>90</v>
      </c>
      <c r="D16" s="36">
        <f t="shared" si="0"/>
        <v>0.06</v>
      </c>
      <c r="E16" s="38">
        <f t="shared" si="1"/>
        <v>0.9371999204189071</v>
      </c>
      <c r="F16">
        <f t="shared" si="2"/>
        <v>0.3699809685835549</v>
      </c>
      <c r="G16" s="36">
        <f t="shared" si="3"/>
        <v>0.35264756294871924</v>
      </c>
      <c r="H16" s="39">
        <f t="shared" si="4"/>
        <v>0.1701415415955249</v>
      </c>
      <c r="I16" s="39">
        <f t="shared" si="5"/>
        <v>2.075491556650871</v>
      </c>
      <c r="J16" s="39">
        <f t="shared" si="6"/>
        <v>0.02126769269944061</v>
      </c>
      <c r="K16" s="39">
        <f t="shared" si="7"/>
        <v>0.2594364445813589</v>
      </c>
      <c r="L16" s="42">
        <f t="shared" si="24"/>
        <v>110</v>
      </c>
      <c r="M16" s="10">
        <f t="shared" si="8"/>
        <v>0.3252083723853607</v>
      </c>
      <c r="N16" s="39">
        <f t="shared" si="9"/>
        <v>0.7477394787394365</v>
      </c>
      <c r="O16" s="36">
        <f t="shared" si="10"/>
        <v>0.028442650554300515</v>
      </c>
      <c r="P16" s="36">
        <f t="shared" si="11"/>
        <v>0.6535858343516505</v>
      </c>
      <c r="Q16" s="40">
        <f t="shared" si="12"/>
        <v>0.4279834272356972</v>
      </c>
      <c r="R16" s="36">
        <f t="shared" si="13"/>
        <v>0.10660205764122373</v>
      </c>
      <c r="S16" s="39">
        <f t="shared" si="14"/>
        <v>5.84452455891276</v>
      </c>
      <c r="T16" s="36">
        <f t="shared" si="15"/>
        <v>2.0519047163253057</v>
      </c>
      <c r="U16" s="36">
        <f t="shared" si="16"/>
        <v>0.2668114592124116</v>
      </c>
      <c r="V16" s="36">
        <f t="shared" si="17"/>
        <v>1.2780489661558652</v>
      </c>
      <c r="W16" s="40">
        <f t="shared" si="18"/>
        <v>1371.9542383081784</v>
      </c>
      <c r="X16" s="40">
        <f t="shared" si="19"/>
        <v>481.66781468546566</v>
      </c>
      <c r="Y16" s="40">
        <f t="shared" si="20"/>
        <v>62.6318032554822</v>
      </c>
      <c r="Z16" s="40">
        <f t="shared" si="21"/>
        <v>300.01151987786494</v>
      </c>
      <c r="AB16" s="9">
        <v>1318.8243673577651</v>
      </c>
      <c r="AC16" s="9">
        <v>1098.2670565233234</v>
      </c>
      <c r="AD16" s="9">
        <v>823.781904972213</v>
      </c>
      <c r="AE16" s="9">
        <v>416.14404057331774</v>
      </c>
      <c r="AF16" s="9" t="e">
        <v>#NUM!</v>
      </c>
      <c r="AG16" s="9">
        <v>488.18227773254074</v>
      </c>
      <c r="AH16" s="9">
        <v>413.18250209863606</v>
      </c>
      <c r="AI16" s="9">
        <v>303.9935996372394</v>
      </c>
      <c r="AJ16" s="9">
        <v>140.2126935804949</v>
      </c>
      <c r="AK16" s="9" t="e">
        <v>#NUM!</v>
      </c>
    </row>
    <row r="17" spans="1:37" ht="11.25">
      <c r="A17">
        <f t="shared" si="22"/>
        <v>3</v>
      </c>
      <c r="B17" s="75">
        <v>0.6</v>
      </c>
      <c r="C17" s="43">
        <f t="shared" si="23"/>
        <v>90</v>
      </c>
      <c r="D17">
        <f t="shared" si="0"/>
        <v>0.06</v>
      </c>
      <c r="E17" s="10">
        <f t="shared" si="1"/>
        <v>1.0223999131842623</v>
      </c>
      <c r="F17">
        <f t="shared" si="2"/>
        <v>0.3699809685835549</v>
      </c>
      <c r="G17">
        <f t="shared" si="3"/>
        <v>0.3170308591653557</v>
      </c>
      <c r="H17" s="18">
        <f t="shared" si="4"/>
        <v>0.18925602434400693</v>
      </c>
      <c r="I17" s="18">
        <f t="shared" si="5"/>
        <v>2.32958471695109</v>
      </c>
      <c r="J17" s="18">
        <f t="shared" si="6"/>
        <v>0.023657003043000866</v>
      </c>
      <c r="K17" s="18">
        <f t="shared" si="7"/>
        <v>0.29119808961888627</v>
      </c>
      <c r="L17" s="42">
        <f t="shared" si="24"/>
        <v>110</v>
      </c>
      <c r="M17" s="10">
        <f t="shared" si="8"/>
        <v>0.3252083723853607</v>
      </c>
      <c r="N17" s="18">
        <f t="shared" si="9"/>
        <v>0.7303035421173878</v>
      </c>
      <c r="O17">
        <f t="shared" si="10"/>
        <v>0.032393383954309615</v>
      </c>
      <c r="P17">
        <f t="shared" si="11"/>
        <v>0.6965067964907108</v>
      </c>
      <c r="Q17" s="9">
        <f t="shared" si="12"/>
        <v>0.4861710488817637</v>
      </c>
      <c r="R17">
        <f t="shared" si="13"/>
        <v>0.12124105793783341</v>
      </c>
      <c r="S17" s="18">
        <f t="shared" si="14"/>
        <v>5.465391226118256</v>
      </c>
      <c r="T17">
        <f t="shared" si="15"/>
        <v>1.9250601791485915</v>
      </c>
      <c r="U17">
        <f t="shared" si="16"/>
        <v>0.267181633889399</v>
      </c>
      <c r="V17">
        <f t="shared" si="17"/>
        <v>1.1832579086641202</v>
      </c>
      <c r="W17" s="9">
        <f t="shared" si="18"/>
        <v>1282.955795822707</v>
      </c>
      <c r="X17" s="9">
        <f t="shared" si="19"/>
        <v>451.89209920482</v>
      </c>
      <c r="Y17" s="9">
        <f t="shared" si="20"/>
        <v>62.71869872694235</v>
      </c>
      <c r="Z17" s="9">
        <f t="shared" si="21"/>
        <v>277.7600960419958</v>
      </c>
      <c r="AB17" s="9">
        <v>1233.0945823378734</v>
      </c>
      <c r="AC17" s="9">
        <v>1021.0471595796884</v>
      </c>
      <c r="AD17" s="9">
        <v>755.5252100430693</v>
      </c>
      <c r="AE17" s="9">
        <v>352.3681813899422</v>
      </c>
      <c r="AF17" s="9" t="e">
        <v>#NUM!</v>
      </c>
      <c r="AG17" s="9">
        <v>457.9958053592544</v>
      </c>
      <c r="AH17" s="9">
        <v>381.4467593061359</v>
      </c>
      <c r="AI17" s="9">
        <v>273.4248243863364</v>
      </c>
      <c r="AJ17" s="9">
        <v>117.80061899754828</v>
      </c>
      <c r="AK17" s="9" t="e">
        <v>#NUM!</v>
      </c>
    </row>
    <row r="18" spans="1:37" ht="11.25">
      <c r="A18">
        <f t="shared" si="22"/>
        <v>3</v>
      </c>
      <c r="B18" s="75">
        <v>0.65</v>
      </c>
      <c r="C18" s="43">
        <f t="shared" si="23"/>
        <v>90</v>
      </c>
      <c r="D18">
        <f t="shared" si="0"/>
        <v>0.06</v>
      </c>
      <c r="E18" s="10">
        <f t="shared" si="1"/>
        <v>1.1075999059496175</v>
      </c>
      <c r="F18">
        <f t="shared" si="2"/>
        <v>0.3699809685835549</v>
      </c>
      <c r="G18">
        <f t="shared" si="3"/>
        <v>0.28331243595143685</v>
      </c>
      <c r="H18" s="18">
        <f t="shared" si="4"/>
        <v>0.21178032583887252</v>
      </c>
      <c r="I18" s="18">
        <f t="shared" si="5"/>
        <v>2.6129773256109976</v>
      </c>
      <c r="J18" s="18">
        <f t="shared" si="6"/>
        <v>0.026472540729859065</v>
      </c>
      <c r="K18" s="18">
        <f t="shared" si="7"/>
        <v>0.3266221657013747</v>
      </c>
      <c r="L18" s="42">
        <f t="shared" si="24"/>
        <v>110</v>
      </c>
      <c r="M18" s="10">
        <f t="shared" si="8"/>
        <v>0.3252083723853607</v>
      </c>
      <c r="N18" s="18">
        <f t="shared" si="9"/>
        <v>0.711102216844859</v>
      </c>
      <c r="O18">
        <f t="shared" si="10"/>
        <v>0.03722747602632573</v>
      </c>
      <c r="P18">
        <f t="shared" si="11"/>
        <v>0.7455807829029341</v>
      </c>
      <c r="Q18" s="9">
        <f t="shared" si="12"/>
        <v>0.5572765888054427</v>
      </c>
      <c r="R18">
        <f t="shared" si="13"/>
        <v>0.1391406334558548</v>
      </c>
      <c r="S18" s="18">
        <f t="shared" si="14"/>
        <v>5.085457714762539</v>
      </c>
      <c r="T18">
        <f t="shared" si="15"/>
        <v>1.7977139371819952</v>
      </c>
      <c r="U18">
        <f t="shared" si="16"/>
        <v>0.26755287152071866</v>
      </c>
      <c r="V18">
        <f t="shared" si="17"/>
        <v>1.0882211125125885</v>
      </c>
      <c r="W18" s="9">
        <f t="shared" si="18"/>
        <v>1193.7695179782772</v>
      </c>
      <c r="X18" s="9">
        <f t="shared" si="19"/>
        <v>421.9986126367368</v>
      </c>
      <c r="Y18" s="9">
        <f t="shared" si="20"/>
        <v>62.80584371822001</v>
      </c>
      <c r="Z18" s="9">
        <f t="shared" si="21"/>
        <v>255.4509870698231</v>
      </c>
      <c r="AB18" s="9">
        <v>1147.1700792043182</v>
      </c>
      <c r="AC18" s="9">
        <v>943.5482507396968</v>
      </c>
      <c r="AD18" s="9">
        <v>686.7399429593818</v>
      </c>
      <c r="AE18" s="9">
        <v>284.811419638022</v>
      </c>
      <c r="AF18" s="9" t="e">
        <v>#NUM!</v>
      </c>
      <c r="AG18" s="9">
        <v>427.68694468960035</v>
      </c>
      <c r="AH18" s="9">
        <v>350.29021480492247</v>
      </c>
      <c r="AI18" s="9">
        <v>244.29464887239487</v>
      </c>
      <c r="AJ18" s="9">
        <v>97.13531930890761</v>
      </c>
      <c r="AK18" s="9" t="e">
        <v>#NUM!</v>
      </c>
    </row>
    <row r="19" spans="1:37" ht="11.25">
      <c r="A19">
        <f t="shared" si="22"/>
        <v>3</v>
      </c>
      <c r="B19" s="75">
        <v>0.7</v>
      </c>
      <c r="C19" s="43">
        <f t="shared" si="23"/>
        <v>90</v>
      </c>
      <c r="D19">
        <f t="shared" si="0"/>
        <v>0.06</v>
      </c>
      <c r="E19" s="10">
        <f t="shared" si="1"/>
        <v>1.1927998987149724</v>
      </c>
      <c r="F19">
        <f t="shared" si="2"/>
        <v>0.3699809685835549</v>
      </c>
      <c r="G19">
        <f t="shared" si="3"/>
        <v>0.25149229330696266</v>
      </c>
      <c r="H19" s="18">
        <f t="shared" si="4"/>
        <v>0.2385758991301022</v>
      </c>
      <c r="I19" s="18">
        <f t="shared" si="5"/>
        <v>2.931037012524131</v>
      </c>
      <c r="J19" s="18">
        <f t="shared" si="6"/>
        <v>0.029821987391262773</v>
      </c>
      <c r="K19" s="18">
        <f t="shared" si="7"/>
        <v>0.36637962656551637</v>
      </c>
      <c r="L19" s="42">
        <f t="shared" si="24"/>
        <v>110</v>
      </c>
      <c r="M19" s="10">
        <f t="shared" si="8"/>
        <v>0.3252083723853607</v>
      </c>
      <c r="N19" s="18">
        <f t="shared" si="9"/>
        <v>0.6898602266657305</v>
      </c>
      <c r="O19">
        <f t="shared" si="10"/>
        <v>0.04322902848798807</v>
      </c>
      <c r="P19">
        <f t="shared" si="11"/>
        <v>0.802228719364117</v>
      </c>
      <c r="Q19" s="9">
        <f t="shared" si="12"/>
        <v>0.6454396670766065</v>
      </c>
      <c r="R19">
        <f t="shared" si="13"/>
        <v>0.16134739183301625</v>
      </c>
      <c r="S19" s="18">
        <f t="shared" si="14"/>
        <v>4.7045301637949715</v>
      </c>
      <c r="T19">
        <f t="shared" si="15"/>
        <v>1.6698492577185347</v>
      </c>
      <c r="U19">
        <f t="shared" si="16"/>
        <v>0.2679251768304208</v>
      </c>
      <c r="V19">
        <f t="shared" si="17"/>
        <v>0.9929376210077824</v>
      </c>
      <c r="W19" s="9">
        <f t="shared" si="18"/>
        <v>1104.3498974821443</v>
      </c>
      <c r="X19" s="9">
        <f t="shared" si="19"/>
        <v>391.98342711539397</v>
      </c>
      <c r="Y19" s="9">
        <f t="shared" si="20"/>
        <v>62.89323933824723</v>
      </c>
      <c r="Z19" s="9">
        <f t="shared" si="21"/>
        <v>233.08396838539167</v>
      </c>
      <c r="AB19" s="9">
        <v>1061.0035517511185</v>
      </c>
      <c r="AC19" s="9">
        <v>865.6954000160666</v>
      </c>
      <c r="AD19" s="9">
        <v>617.2494193560179</v>
      </c>
      <c r="AE19" s="9">
        <v>209.85349891102146</v>
      </c>
      <c r="AF19" s="9" t="e">
        <v>#NUM!</v>
      </c>
      <c r="AG19" s="9">
        <v>397.25130764562994</v>
      </c>
      <c r="AH19" s="9">
        <v>319.69130302774505</v>
      </c>
      <c r="AI19" s="9">
        <v>216.49125059114624</v>
      </c>
      <c r="AJ19" s="9">
        <v>77.84872201524847</v>
      </c>
      <c r="AK19" s="9" t="e">
        <v>#NUM!</v>
      </c>
    </row>
    <row r="20" spans="1:37" ht="11.25">
      <c r="A20">
        <f t="shared" si="22"/>
        <v>3</v>
      </c>
      <c r="B20" s="75">
        <v>0.75</v>
      </c>
      <c r="C20" s="43">
        <f t="shared" si="23"/>
        <v>90</v>
      </c>
      <c r="D20">
        <f t="shared" si="0"/>
        <v>0.06</v>
      </c>
      <c r="E20" s="10">
        <f t="shared" si="1"/>
        <v>1.2779998914803279</v>
      </c>
      <c r="F20">
        <f t="shared" si="2"/>
        <v>0.3699809685835549</v>
      </c>
      <c r="G20">
        <f t="shared" si="3"/>
        <v>0.2215704312319329</v>
      </c>
      <c r="H20" s="18">
        <f t="shared" si="4"/>
        <v>0.27079425565225307</v>
      </c>
      <c r="I20" s="18">
        <f t="shared" si="5"/>
        <v>3.2905247635592</v>
      </c>
      <c r="J20" s="18">
        <f t="shared" si="6"/>
        <v>0.033849281956531634</v>
      </c>
      <c r="K20" s="18">
        <f t="shared" si="7"/>
        <v>0.4113155954449</v>
      </c>
      <c r="L20" s="42">
        <f t="shared" si="24"/>
        <v>110</v>
      </c>
      <c r="M20" s="10">
        <f t="shared" si="8"/>
        <v>0.3252083723853607</v>
      </c>
      <c r="N20" s="18">
        <f t="shared" si="9"/>
        <v>0.6662443458278016</v>
      </c>
      <c r="O20">
        <f t="shared" si="10"/>
        <v>0.05080610765180192</v>
      </c>
      <c r="P20">
        <f t="shared" si="11"/>
        <v>0.8683437990933509</v>
      </c>
      <c r="Q20" s="9">
        <f t="shared" si="12"/>
        <v>0.7566022139986003</v>
      </c>
      <c r="R20">
        <f t="shared" si="13"/>
        <v>0.18936407515491968</v>
      </c>
      <c r="S20" s="18">
        <f t="shared" si="14"/>
        <v>4.322345767611272</v>
      </c>
      <c r="T20">
        <f t="shared" si="15"/>
        <v>1.5414442693685664</v>
      </c>
      <c r="U20">
        <f t="shared" si="16"/>
        <v>0.2682985545713314</v>
      </c>
      <c r="V20">
        <f t="shared" si="17"/>
        <v>0.8974064724844796</v>
      </c>
      <c r="W20" s="9">
        <f t="shared" si="18"/>
        <v>1014.6352428726647</v>
      </c>
      <c r="X20" s="9">
        <f t="shared" si="19"/>
        <v>361.84140851133094</v>
      </c>
      <c r="Y20" s="9">
        <f t="shared" si="20"/>
        <v>62.980886702710954</v>
      </c>
      <c r="Z20" s="9">
        <f t="shared" si="21"/>
        <v>210.6588142456724</v>
      </c>
      <c r="AB20" s="9">
        <v>974.5308038289772</v>
      </c>
      <c r="AC20" s="9">
        <v>787.3836259986988</v>
      </c>
      <c r="AD20" s="9">
        <v>546.7848135501592</v>
      </c>
      <c r="AE20" s="9">
        <v>113.69333315094927</v>
      </c>
      <c r="AF20" s="9" t="e">
        <v>#NUM!</v>
      </c>
      <c r="AG20" s="9">
        <v>366.68313887690493</v>
      </c>
      <c r="AH20" s="9">
        <v>289.62714308644576</v>
      </c>
      <c r="AI20" s="9">
        <v>189.90772446962595</v>
      </c>
      <c r="AJ20" s="9">
        <v>59.20807368023716</v>
      </c>
      <c r="AK20" s="9" t="e">
        <v>#NUM!</v>
      </c>
    </row>
    <row r="21" spans="1:37" ht="11.25">
      <c r="A21">
        <f t="shared" si="22"/>
        <v>3</v>
      </c>
      <c r="B21" s="75">
        <v>0.8</v>
      </c>
      <c r="C21" s="43">
        <f t="shared" si="23"/>
        <v>90</v>
      </c>
      <c r="D21">
        <f t="shared" si="0"/>
        <v>0.06</v>
      </c>
      <c r="E21" s="10">
        <f t="shared" si="1"/>
        <v>1.363199884245683</v>
      </c>
      <c r="F21">
        <f t="shared" si="2"/>
        <v>0.3699809685835549</v>
      </c>
      <c r="G21">
        <f t="shared" si="3"/>
        <v>0.193546849726348</v>
      </c>
      <c r="H21" s="18">
        <f t="shared" si="4"/>
        <v>0.3100024623745248</v>
      </c>
      <c r="I21" s="18">
        <f t="shared" si="5"/>
        <v>3.700077188540691</v>
      </c>
      <c r="J21" s="18">
        <f t="shared" si="6"/>
        <v>0.0387503077968156</v>
      </c>
      <c r="K21" s="18">
        <f t="shared" si="7"/>
        <v>0.46250964856758636</v>
      </c>
      <c r="L21" s="42">
        <f t="shared" si="24"/>
        <v>110</v>
      </c>
      <c r="M21" s="10">
        <f t="shared" si="8"/>
        <v>0.3252083723853607</v>
      </c>
      <c r="N21" s="18">
        <f t="shared" si="9"/>
        <v>0.6398484453573502</v>
      </c>
      <c r="O21">
        <f t="shared" si="10"/>
        <v>0.060561697192487295</v>
      </c>
      <c r="P21">
        <f t="shared" si="11"/>
        <v>0.9465045108396678</v>
      </c>
      <c r="Q21" s="9">
        <f t="shared" si="12"/>
        <v>0.8995385082066734</v>
      </c>
      <c r="R21">
        <f t="shared" si="13"/>
        <v>0.2254104247370999</v>
      </c>
      <c r="S21" s="18">
        <f t="shared" si="14"/>
        <v>3.9385386613347917</v>
      </c>
      <c r="T21">
        <f t="shared" si="15"/>
        <v>1.412469428321652</v>
      </c>
      <c r="U21">
        <f t="shared" si="16"/>
        <v>0.26867300952527573</v>
      </c>
      <c r="V21">
        <f t="shared" si="17"/>
        <v>0.8016267002733951</v>
      </c>
      <c r="W21" s="9">
        <f t="shared" si="18"/>
        <v>924.539670368685</v>
      </c>
      <c r="X21" s="9">
        <f t="shared" si="19"/>
        <v>331.56562165718947</v>
      </c>
      <c r="Y21" s="9">
        <f t="shared" si="20"/>
        <v>63.068786934105475</v>
      </c>
      <c r="Z21" s="9">
        <f t="shared" si="21"/>
        <v>188.17529773297352</v>
      </c>
      <c r="AB21" s="9">
        <v>887.6623473882612</v>
      </c>
      <c r="AC21" s="9">
        <v>708.4607597599085</v>
      </c>
      <c r="AD21" s="9">
        <v>474.91273846579395</v>
      </c>
      <c r="AE21" s="9" t="e">
        <v>#NUM!</v>
      </c>
      <c r="AF21" s="9" t="e">
        <v>#NUM!</v>
      </c>
      <c r="AG21" s="9">
        <v>335.97463787691</v>
      </c>
      <c r="AH21" s="9">
        <v>260.072403196667</v>
      </c>
      <c r="AI21" s="9">
        <v>164.4374070514431</v>
      </c>
      <c r="AJ21" s="9" t="e">
        <v>#NUM!</v>
      </c>
      <c r="AK21" s="9" t="e">
        <v>#NUM!</v>
      </c>
    </row>
    <row r="22" spans="1:37" ht="11.25">
      <c r="A22">
        <f t="shared" si="22"/>
        <v>3</v>
      </c>
      <c r="B22" s="75">
        <v>0.85</v>
      </c>
      <c r="C22" s="43">
        <f t="shared" si="23"/>
        <v>90</v>
      </c>
      <c r="D22">
        <f t="shared" si="0"/>
        <v>0.06</v>
      </c>
      <c r="E22" s="10">
        <f t="shared" si="1"/>
        <v>1.4483998770110382</v>
      </c>
      <c r="F22">
        <f t="shared" si="2"/>
        <v>0.3699809685835549</v>
      </c>
      <c r="G22">
        <f t="shared" si="3"/>
        <v>0.16742154879020774</v>
      </c>
      <c r="H22" s="18">
        <f t="shared" si="4"/>
        <v>0.3583768065315456</v>
      </c>
      <c r="I22" s="18">
        <f t="shared" si="5"/>
        <v>4.170903347441419</v>
      </c>
      <c r="J22" s="18">
        <f t="shared" si="6"/>
        <v>0.0447971008164432</v>
      </c>
      <c r="K22" s="18">
        <f t="shared" si="7"/>
        <v>0.5213629184301773</v>
      </c>
      <c r="L22" s="42">
        <f t="shared" si="24"/>
        <v>110</v>
      </c>
      <c r="M22" s="10">
        <f t="shared" si="8"/>
        <v>0.3252083723853607</v>
      </c>
      <c r="N22" s="18">
        <f t="shared" si="9"/>
        <v>0.6101743943629119</v>
      </c>
      <c r="O22">
        <f t="shared" si="10"/>
        <v>0.07341688086275108</v>
      </c>
      <c r="P22">
        <f t="shared" si="11"/>
        <v>1.0403136951467975</v>
      </c>
      <c r="Q22" s="9">
        <f t="shared" si="12"/>
        <v>1.0876426227055993</v>
      </c>
      <c r="R22">
        <f t="shared" si="13"/>
        <v>0.27287596166905526</v>
      </c>
      <c r="S22" s="18">
        <f t="shared" si="14"/>
        <v>3.5525829502183477</v>
      </c>
      <c r="T22">
        <f t="shared" si="15"/>
        <v>1.2828832878899912</v>
      </c>
      <c r="U22">
        <f t="shared" si="16"/>
        <v>0.26904854650330573</v>
      </c>
      <c r="V22">
        <f t="shared" si="17"/>
        <v>0.7055973326685916</v>
      </c>
      <c r="W22" s="9">
        <f t="shared" si="18"/>
        <v>833.9397304885528</v>
      </c>
      <c r="X22" s="9">
        <f t="shared" si="19"/>
        <v>301.14633728270667</v>
      </c>
      <c r="Y22" s="9">
        <f t="shared" si="20"/>
        <v>63.15694116178582</v>
      </c>
      <c r="Z22" s="9">
        <f t="shared" si="21"/>
        <v>165.63319074729034</v>
      </c>
      <c r="AB22" s="9">
        <v>800.2693314793112</v>
      </c>
      <c r="AC22" s="9">
        <v>628.6967046956421</v>
      </c>
      <c r="AD22" s="9">
        <v>400.8768840670812</v>
      </c>
      <c r="AE22" s="9" t="e">
        <v>#NUM!</v>
      </c>
      <c r="AF22" s="9" t="e">
        <v>#NUM!</v>
      </c>
      <c r="AG22" s="9">
        <v>305.11482394303573</v>
      </c>
      <c r="AH22" s="9">
        <v>230.9972852590588</v>
      </c>
      <c r="AI22" s="9">
        <v>139.96501115705036</v>
      </c>
      <c r="AJ22" s="9" t="e">
        <v>#NUM!</v>
      </c>
      <c r="AK22" s="9" t="e">
        <v>#NUM!</v>
      </c>
    </row>
    <row r="23" spans="1:37" ht="11.25">
      <c r="A23">
        <f t="shared" si="22"/>
        <v>3</v>
      </c>
      <c r="B23" s="75">
        <v>0.9</v>
      </c>
      <c r="C23" s="43">
        <f t="shared" si="23"/>
        <v>90</v>
      </c>
      <c r="D23">
        <f t="shared" si="0"/>
        <v>0.06</v>
      </c>
      <c r="E23" s="10">
        <f t="shared" si="1"/>
        <v>1.5335998697763935</v>
      </c>
      <c r="F23">
        <f t="shared" si="2"/>
        <v>0.3699809685835549</v>
      </c>
      <c r="G23">
        <f t="shared" si="3"/>
        <v>0.14319452842351207</v>
      </c>
      <c r="H23" s="18">
        <f t="shared" si="4"/>
        <v>0.41901042351663065</v>
      </c>
      <c r="I23" s="18">
        <f t="shared" si="5"/>
        <v>4.717815983392235</v>
      </c>
      <c r="J23" s="18">
        <f t="shared" si="6"/>
        <v>0.05237630293957883</v>
      </c>
      <c r="K23" s="18">
        <f t="shared" si="7"/>
        <v>0.5897269979240294</v>
      </c>
      <c r="L23" s="42">
        <f t="shared" si="24"/>
        <v>110</v>
      </c>
      <c r="M23" s="10">
        <f t="shared" si="8"/>
        <v>0.3252083723853607</v>
      </c>
      <c r="N23" s="18">
        <f t="shared" si="9"/>
        <v>0.5766080703317815</v>
      </c>
      <c r="O23">
        <f t="shared" si="10"/>
        <v>0.09083518881281248</v>
      </c>
      <c r="P23">
        <f t="shared" si="11"/>
        <v>1.1549594174794289</v>
      </c>
      <c r="Q23" s="9">
        <f t="shared" si="12"/>
        <v>1.342182287551081</v>
      </c>
      <c r="R23">
        <f t="shared" si="13"/>
        <v>0.33714440523943995</v>
      </c>
      <c r="S23" s="18">
        <f t="shared" si="14"/>
        <v>3.1636923726631148</v>
      </c>
      <c r="T23">
        <f t="shared" si="15"/>
        <v>1.1526250493969585</v>
      </c>
      <c r="U23">
        <f t="shared" si="16"/>
        <v>0.2694251703459274</v>
      </c>
      <c r="V23">
        <f t="shared" si="17"/>
        <v>0.6093173928946403</v>
      </c>
      <c r="W23" s="9">
        <f t="shared" si="18"/>
        <v>742.6508547661673</v>
      </c>
      <c r="X23" s="9">
        <f t="shared" si="19"/>
        <v>270.56928339685254</v>
      </c>
      <c r="Y23" s="9">
        <f t="shared" si="20"/>
        <v>63.24535052202108</v>
      </c>
      <c r="Z23" s="9">
        <f t="shared" si="21"/>
        <v>143.03226399859662</v>
      </c>
      <c r="AB23" s="9">
        <v>712.1586673053051</v>
      </c>
      <c r="AC23" s="9">
        <v>547.7240816483953</v>
      </c>
      <c r="AD23" s="9">
        <v>323.19364689894485</v>
      </c>
      <c r="AE23" s="9" t="e">
        <v>#NUM!</v>
      </c>
      <c r="AF23" s="9" t="e">
        <v>#NUM!</v>
      </c>
      <c r="AG23" s="9">
        <v>274.0875300916042</v>
      </c>
      <c r="AH23" s="9">
        <v>202.36365415566212</v>
      </c>
      <c r="AI23" s="9">
        <v>116.34541070584504</v>
      </c>
      <c r="AJ23" s="9" t="e">
        <v>#NUM!</v>
      </c>
      <c r="AK23" s="9" t="e">
        <v>#NUM!</v>
      </c>
    </row>
    <row r="24" spans="1:37" ht="11.25">
      <c r="A24">
        <f t="shared" si="22"/>
        <v>3</v>
      </c>
      <c r="B24" s="75">
        <v>0.95</v>
      </c>
      <c r="C24" s="43">
        <f t="shared" si="23"/>
        <v>90</v>
      </c>
      <c r="D24">
        <f t="shared" si="0"/>
        <v>0.06</v>
      </c>
      <c r="E24" s="10">
        <f t="shared" si="1"/>
        <v>1.6187998625417481</v>
      </c>
      <c r="F24">
        <f t="shared" si="2"/>
        <v>0.3699809685835549</v>
      </c>
      <c r="G24">
        <f t="shared" si="3"/>
        <v>0.12086578862626123</v>
      </c>
      <c r="H24" s="18">
        <f t="shared" si="4"/>
        <v>0.49641838837895474</v>
      </c>
      <c r="I24" s="18">
        <f t="shared" si="5"/>
        <v>5.36079978374589</v>
      </c>
      <c r="J24" s="18">
        <f t="shared" si="6"/>
        <v>0.06205229854736934</v>
      </c>
      <c r="K24" s="18">
        <f t="shared" si="7"/>
        <v>0.6700999729682362</v>
      </c>
      <c r="L24" s="42">
        <f t="shared" si="24"/>
        <v>110</v>
      </c>
      <c r="M24" s="10">
        <f t="shared" si="8"/>
        <v>0.3252083723853607</v>
      </c>
      <c r="N24" s="18">
        <f t="shared" si="9"/>
        <v>0.5383904525902623</v>
      </c>
      <c r="O24">
        <f t="shared" si="10"/>
        <v>0.11525519861808126</v>
      </c>
      <c r="P24">
        <f t="shared" si="11"/>
        <v>1.2981858477464516</v>
      </c>
      <c r="Q24" s="9">
        <f t="shared" si="12"/>
        <v>1.6985702560976665</v>
      </c>
      <c r="R24">
        <f t="shared" si="13"/>
        <v>0.4271829718338599</v>
      </c>
      <c r="S24" s="18">
        <f t="shared" si="14"/>
        <v>2.7706313754851806</v>
      </c>
      <c r="T24">
        <f t="shared" si="15"/>
        <v>1.0216005396931807</v>
      </c>
      <c r="U24">
        <f t="shared" si="16"/>
        <v>0.26980288592333296</v>
      </c>
      <c r="V24">
        <f t="shared" si="17"/>
        <v>0.5127858990735263</v>
      </c>
      <c r="W24" s="9">
        <f t="shared" si="18"/>
        <v>650.3830072182355</v>
      </c>
      <c r="X24" s="9">
        <f t="shared" si="19"/>
        <v>239.81235362465742</v>
      </c>
      <c r="Y24" s="9">
        <f t="shared" si="20"/>
        <v>63.334016158048954</v>
      </c>
      <c r="Z24" s="9">
        <f t="shared" si="21"/>
        <v>120.37228699907594</v>
      </c>
      <c r="AB24" s="9">
        <v>623.0259517114949</v>
      </c>
      <c r="AC24" s="9">
        <v>464.911838402554</v>
      </c>
      <c r="AD24" s="9">
        <v>238.32264014693047</v>
      </c>
      <c r="AE24" s="9" t="e">
        <v>#NUM!</v>
      </c>
      <c r="AF24" s="9">
        <v>88.73787731422206</v>
      </c>
      <c r="AG24" s="9">
        <v>242.86760748957354</v>
      </c>
      <c r="AH24" s="9">
        <v>174.11681078855207</v>
      </c>
      <c r="AI24" s="9">
        <v>93.3352818916367</v>
      </c>
      <c r="AJ24" s="9" t="e">
        <v>#NUM!</v>
      </c>
      <c r="AK24" s="9">
        <v>-32.60641392663048</v>
      </c>
    </row>
    <row r="25" spans="1:37" ht="11.25">
      <c r="A25">
        <f t="shared" si="22"/>
        <v>3</v>
      </c>
      <c r="B25" s="75">
        <v>1</v>
      </c>
      <c r="C25" s="43">
        <f t="shared" si="23"/>
        <v>90</v>
      </c>
      <c r="D25">
        <f t="shared" si="0"/>
        <v>0.06</v>
      </c>
      <c r="E25" s="10">
        <f t="shared" si="1"/>
        <v>1.7039998553071036</v>
      </c>
      <c r="F25">
        <f t="shared" si="2"/>
        <v>0.3699809685835549</v>
      </c>
      <c r="G25">
        <f t="shared" si="3"/>
        <v>0.1004353293984549</v>
      </c>
      <c r="H25" s="18">
        <f t="shared" si="4"/>
        <v>0.5973993450249294</v>
      </c>
      <c r="I25" s="18">
        <f t="shared" si="5"/>
        <v>6.127472053573081</v>
      </c>
      <c r="J25" s="18">
        <f t="shared" si="6"/>
        <v>0.07467491812811618</v>
      </c>
      <c r="K25" s="18">
        <f t="shared" si="7"/>
        <v>0.7659340066966351</v>
      </c>
      <c r="L25" s="42">
        <f t="shared" si="24"/>
        <v>110</v>
      </c>
      <c r="M25" s="10">
        <f t="shared" si="8"/>
        <v>0.3252083723853607</v>
      </c>
      <c r="N25" s="18">
        <f t="shared" si="9"/>
        <v>0.4945863194589444</v>
      </c>
      <c r="O25">
        <f t="shared" si="10"/>
        <v>0.15098460104963526</v>
      </c>
      <c r="P25">
        <f t="shared" si="11"/>
        <v>1.4820670949532067</v>
      </c>
      <c r="Q25" s="9">
        <f t="shared" si="12"/>
        <v>2.219319223697155</v>
      </c>
      <c r="R25">
        <f t="shared" si="13"/>
        <v>0.558826160659631</v>
      </c>
      <c r="S25" s="18">
        <f t="shared" si="14"/>
        <v>2.371327052118807</v>
      </c>
      <c r="T25">
        <f t="shared" si="15"/>
        <v>0.8896534166798395</v>
      </c>
      <c r="U25">
        <f t="shared" si="16"/>
        <v>0.2701816981356332</v>
      </c>
      <c r="V25">
        <f t="shared" si="17"/>
        <v>0.41600186419128665</v>
      </c>
      <c r="W25" s="9">
        <f t="shared" si="18"/>
        <v>556.6495900180541</v>
      </c>
      <c r="X25" s="9">
        <f t="shared" si="19"/>
        <v>208.83884793980846</v>
      </c>
      <c r="Y25" s="9">
        <f t="shared" si="20"/>
        <v>63.42293922013031</v>
      </c>
      <c r="Z25" s="9">
        <f t="shared" si="21"/>
        <v>97.65302805528998</v>
      </c>
      <c r="AB25" s="9">
        <v>532.358065751031</v>
      </c>
      <c r="AC25" s="9">
        <v>379.0561833065806</v>
      </c>
      <c r="AD25" s="9">
        <v>133.16500445545825</v>
      </c>
      <c r="AE25" s="9" t="e">
        <v>#NUM!</v>
      </c>
      <c r="AF25" s="9">
        <v>188.0681698562643</v>
      </c>
      <c r="AG25" s="9">
        <v>211.4130748843472</v>
      </c>
      <c r="AH25" s="9">
        <v>146.16536569090422</v>
      </c>
      <c r="AI25" s="9">
        <v>70.20629318339455</v>
      </c>
      <c r="AJ25" s="9" t="e">
        <v>#NUM!</v>
      </c>
      <c r="AK25" s="9">
        <v>-36.48330336770754</v>
      </c>
    </row>
    <row r="26" spans="1:37" ht="11.25">
      <c r="A26">
        <f t="shared" si="22"/>
        <v>3</v>
      </c>
      <c r="B26" s="75">
        <v>1.05</v>
      </c>
      <c r="C26" s="43">
        <f t="shared" si="23"/>
        <v>90</v>
      </c>
      <c r="D26">
        <f t="shared" si="0"/>
        <v>0.06</v>
      </c>
      <c r="E26" s="10">
        <f t="shared" si="1"/>
        <v>1.789199848072459</v>
      </c>
      <c r="F26">
        <f t="shared" si="2"/>
        <v>0.3699809685835549</v>
      </c>
      <c r="G26">
        <f t="shared" si="3"/>
        <v>0.08190315074009323</v>
      </c>
      <c r="H26" s="18">
        <f t="shared" si="4"/>
        <v>0.732572550113494</v>
      </c>
      <c r="I26" s="18">
        <f t="shared" si="5"/>
        <v>7.057085977271489</v>
      </c>
      <c r="J26" s="18">
        <f t="shared" si="6"/>
        <v>0.09157156876418675</v>
      </c>
      <c r="K26" s="18">
        <f t="shared" si="7"/>
        <v>0.8821357471589362</v>
      </c>
      <c r="L26" s="42">
        <f t="shared" si="24"/>
        <v>110</v>
      </c>
      <c r="M26" s="10">
        <f t="shared" si="8"/>
        <v>0.3252083723853607</v>
      </c>
      <c r="N26" s="18">
        <f t="shared" si="9"/>
        <v>0.44406082301687666</v>
      </c>
      <c r="O26">
        <f t="shared" si="10"/>
        <v>0.20621402298465438</v>
      </c>
      <c r="P26">
        <f t="shared" si="11"/>
        <v>1.726465541351344</v>
      </c>
      <c r="Q26" s="9">
        <f t="shared" si="12"/>
        <v>3.0232074887491045</v>
      </c>
      <c r="R26">
        <f t="shared" si="13"/>
        <v>0.762170292845878</v>
      </c>
      <c r="S26" s="18">
        <f t="shared" si="14"/>
        <v>1.9619711355444251</v>
      </c>
      <c r="T26">
        <f t="shared" si="15"/>
        <v>0.7564985606430666</v>
      </c>
      <c r="U26">
        <f t="shared" si="16"/>
        <v>0.27056161191309236</v>
      </c>
      <c r="V26">
        <f t="shared" si="17"/>
        <v>0.31896429606439514</v>
      </c>
      <c r="W26" s="9">
        <f t="shared" si="18"/>
        <v>460.5566436954488</v>
      </c>
      <c r="X26" s="9">
        <f t="shared" si="19"/>
        <v>177.5818368263245</v>
      </c>
      <c r="Y26" s="9">
        <f t="shared" si="20"/>
        <v>63.51212086560425</v>
      </c>
      <c r="Z26" s="9">
        <f t="shared" si="21"/>
        <v>74.874254260288</v>
      </c>
      <c r="AB26" s="9">
        <v>439.205291874499</v>
      </c>
      <c r="AC26" s="9">
        <v>287.44284208500846</v>
      </c>
      <c r="AD26" s="9" t="e">
        <v>#NUM!</v>
      </c>
      <c r="AE26" s="9" t="e">
        <v>#NUM!</v>
      </c>
      <c r="AF26" s="9">
        <v>260.6337078604175</v>
      </c>
      <c r="AG26" s="9">
        <v>179.6467583287348</v>
      </c>
      <c r="AH26" s="9">
        <v>118.32004568290107</v>
      </c>
      <c r="AI26" s="9" t="e">
        <v>#NUM!</v>
      </c>
      <c r="AJ26" s="9" t="e">
        <v>#NUM!</v>
      </c>
      <c r="AK26" s="9">
        <v>-40.64067369169738</v>
      </c>
    </row>
    <row r="27" spans="1:37" ht="11.25">
      <c r="A27">
        <f t="shared" si="22"/>
        <v>3</v>
      </c>
      <c r="B27" s="75">
        <v>1.1</v>
      </c>
      <c r="C27" s="43">
        <f t="shared" si="23"/>
        <v>90</v>
      </c>
      <c r="D27">
        <f t="shared" si="0"/>
        <v>0.06</v>
      </c>
      <c r="E27" s="10">
        <f t="shared" si="1"/>
        <v>1.8743998408378142</v>
      </c>
      <c r="F27">
        <f t="shared" si="2"/>
        <v>0.3699809685835549</v>
      </c>
      <c r="G27">
        <f t="shared" si="3"/>
        <v>0.06526925265117622</v>
      </c>
      <c r="H27" s="18">
        <f t="shared" si="4"/>
        <v>0.9192689905714545</v>
      </c>
      <c r="I27" s="18">
        <f t="shared" si="5"/>
        <v>8.207325490584742</v>
      </c>
      <c r="J27" s="18">
        <f t="shared" si="6"/>
        <v>0.11490862382143181</v>
      </c>
      <c r="K27" s="18">
        <f t="shared" si="7"/>
        <v>1.0259156863230927</v>
      </c>
      <c r="L27" s="42">
        <f t="shared" si="24"/>
        <v>110</v>
      </c>
      <c r="M27" s="10">
        <f t="shared" si="8"/>
        <v>0.3252083723853607</v>
      </c>
      <c r="N27" s="18">
        <f t="shared" si="9"/>
        <v>0.38549711330571124</v>
      </c>
      <c r="O27">
        <f t="shared" si="10"/>
        <v>0.29807907726226135</v>
      </c>
      <c r="P27">
        <f t="shared" si="11"/>
        <v>2.066325863746255</v>
      </c>
      <c r="Q27" s="9">
        <f t="shared" si="12"/>
        <v>4.358553711488228</v>
      </c>
      <c r="R27">
        <f t="shared" si="13"/>
        <v>1.1001556854449712</v>
      </c>
      <c r="S27" s="18">
        <f t="shared" si="14"/>
        <v>1.5345404734382027</v>
      </c>
      <c r="T27">
        <f t="shared" si="15"/>
        <v>0.6215382435387138</v>
      </c>
      <c r="U27">
        <f t="shared" si="16"/>
        <v>0.27094263221636644</v>
      </c>
      <c r="V27">
        <f t="shared" si="17"/>
        <v>0.22167219730587762</v>
      </c>
      <c r="W27" s="9">
        <f t="shared" si="18"/>
        <v>360.2207990003942</v>
      </c>
      <c r="X27" s="9">
        <f t="shared" si="19"/>
        <v>145.90100852483863</v>
      </c>
      <c r="Y27" s="9">
        <f t="shared" si="20"/>
        <v>63.60156225894415</v>
      </c>
      <c r="Z27" s="9">
        <f t="shared" si="21"/>
        <v>52.035731485652434</v>
      </c>
      <c r="AB27" s="9">
        <v>341.54043864111975</v>
      </c>
      <c r="AC27" s="9">
        <v>181.55552752727667</v>
      </c>
      <c r="AD27" s="9" t="e">
        <v>#NUM!</v>
      </c>
      <c r="AE27" s="9" t="e">
        <v>#NUM!</v>
      </c>
      <c r="AF27" s="9">
        <v>324.89273668426046</v>
      </c>
      <c r="AG27" s="9">
        <v>147.4046821283629</v>
      </c>
      <c r="AH27" s="9">
        <v>90.01260587128843</v>
      </c>
      <c r="AI27" s="9" t="e">
        <v>#NUM!</v>
      </c>
      <c r="AJ27" s="9" t="e">
        <v>#NUM!</v>
      </c>
      <c r="AK27" s="9">
        <v>-44.72177737449899</v>
      </c>
    </row>
    <row r="28" spans="1:37" ht="11.25">
      <c r="A28">
        <f t="shared" si="22"/>
        <v>3</v>
      </c>
      <c r="B28" s="75">
        <v>1.15</v>
      </c>
      <c r="C28" s="43">
        <f t="shared" si="23"/>
        <v>90</v>
      </c>
      <c r="D28">
        <f t="shared" si="0"/>
        <v>0.06</v>
      </c>
      <c r="E28" s="10">
        <f t="shared" si="1"/>
        <v>1.959599833603169</v>
      </c>
      <c r="F28">
        <f t="shared" si="2"/>
        <v>0.3699809685835549</v>
      </c>
      <c r="G28">
        <f t="shared" si="3"/>
        <v>0.050533635131704</v>
      </c>
      <c r="H28" s="18">
        <f t="shared" si="4"/>
        <v>1.187328001312871</v>
      </c>
      <c r="I28" s="18">
        <f t="shared" si="5"/>
        <v>9.666431994586969</v>
      </c>
      <c r="J28" s="18">
        <f t="shared" si="6"/>
        <v>0.14841600016410889</v>
      </c>
      <c r="K28" s="18">
        <f t="shared" si="7"/>
        <v>1.208303999323371</v>
      </c>
      <c r="L28" s="42">
        <f t="shared" si="24"/>
        <v>110</v>
      </c>
      <c r="M28" s="10">
        <f t="shared" si="8"/>
        <v>0.3252083723853607</v>
      </c>
      <c r="N28" s="18">
        <f t="shared" si="9"/>
        <v>0.3175572813432161</v>
      </c>
      <c r="O28">
        <f t="shared" si="10"/>
        <v>0.4673676495035262</v>
      </c>
      <c r="P28">
        <f t="shared" si="11"/>
        <v>2.568571911321767</v>
      </c>
      <c r="Q28" s="9">
        <f t="shared" si="12"/>
        <v>6.815994183433605</v>
      </c>
      <c r="R28">
        <f t="shared" si="13"/>
        <v>1.722539596275981</v>
      </c>
      <c r="S28" s="18">
        <f t="shared" si="14"/>
        <v>1.06754071203016</v>
      </c>
      <c r="T28">
        <f t="shared" si="15"/>
        <v>0.48317630408064066</v>
      </c>
      <c r="U28">
        <f t="shared" si="16"/>
        <v>0.2713247640367425</v>
      </c>
      <c r="V28">
        <f t="shared" si="17"/>
        <v>0.12412456529116213</v>
      </c>
      <c r="W28" s="9">
        <f t="shared" si="18"/>
        <v>250.59643255374866</v>
      </c>
      <c r="X28" s="9">
        <f t="shared" si="19"/>
        <v>113.42167725561458</v>
      </c>
      <c r="Y28" s="9">
        <f t="shared" si="20"/>
        <v>63.69126457181369</v>
      </c>
      <c r="Z28" s="9">
        <f t="shared" si="21"/>
        <v>29.137224373482532</v>
      </c>
      <c r="AB28" s="9">
        <v>233.77523098051543</v>
      </c>
      <c r="AC28" s="9" t="e">
        <v>#NUM!</v>
      </c>
      <c r="AD28" s="9" t="e">
        <v>#NUM!</v>
      </c>
      <c r="AE28" s="9" t="e">
        <v>#NUM!</v>
      </c>
      <c r="AF28" s="9">
        <v>385.0269062603814</v>
      </c>
      <c r="AG28" s="9">
        <v>114.23620159270325</v>
      </c>
      <c r="AH28" s="9" t="e">
        <v>#NUM!</v>
      </c>
      <c r="AI28" s="9" t="e">
        <v>#NUM!</v>
      </c>
      <c r="AJ28" s="9" t="e">
        <v>#NUM!</v>
      </c>
      <c r="AK28" s="9">
        <v>-48.657344453958316</v>
      </c>
    </row>
    <row r="29" spans="1:37" ht="11.25">
      <c r="A29">
        <f t="shared" si="22"/>
        <v>3</v>
      </c>
      <c r="B29" s="75">
        <v>1.2</v>
      </c>
      <c r="C29" s="43">
        <f t="shared" si="23"/>
        <v>90</v>
      </c>
      <c r="D29">
        <f t="shared" si="0"/>
        <v>0.06</v>
      </c>
      <c r="E29" s="10">
        <f t="shared" si="1"/>
        <v>2.0447998263685245</v>
      </c>
      <c r="F29">
        <f t="shared" si="2"/>
        <v>0.3699809685835549</v>
      </c>
      <c r="G29">
        <f t="shared" si="3"/>
        <v>0.03769629818167633</v>
      </c>
      <c r="H29" s="18">
        <f t="shared" si="4"/>
        <v>1.5916682245782214</v>
      </c>
      <c r="I29" s="18">
        <f t="shared" si="5"/>
        <v>11.57618749969998</v>
      </c>
      <c r="J29" s="18">
        <f t="shared" si="6"/>
        <v>0.19895852807227768</v>
      </c>
      <c r="K29" s="18">
        <f t="shared" si="7"/>
        <v>1.4470234374624975</v>
      </c>
      <c r="L29" s="42">
        <f t="shared" si="24"/>
        <v>110</v>
      </c>
      <c r="M29" s="10">
        <f t="shared" si="8"/>
        <v>0.3252083723853607</v>
      </c>
      <c r="N29" s="18">
        <f t="shared" si="9"/>
        <v>0.2395096302109261</v>
      </c>
      <c r="O29">
        <f t="shared" si="10"/>
        <v>0.830691141300094</v>
      </c>
      <c r="P29">
        <f t="shared" si="11"/>
        <v>3.375318058279675</v>
      </c>
      <c r="Q29" s="9">
        <f t="shared" si="12"/>
        <v>12.082819766783327</v>
      </c>
      <c r="R29">
        <f t="shared" si="13"/>
        <v>3.0572935040584714</v>
      </c>
      <c r="S29" s="18">
        <f t="shared" si="14"/>
        <v>0.4514608049157908</v>
      </c>
      <c r="T29">
        <f t="shared" si="15"/>
        <v>0.33330071797027383</v>
      </c>
      <c r="U29">
        <f t="shared" si="16"/>
        <v>0.2717080123963809</v>
      </c>
      <c r="V29">
        <f t="shared" si="17"/>
        <v>0.026320392123656375</v>
      </c>
      <c r="W29" s="9">
        <f t="shared" si="18"/>
        <v>105.9767237678377</v>
      </c>
      <c r="X29" s="9">
        <f t="shared" si="19"/>
        <v>78.23961180095398</v>
      </c>
      <c r="Y29" s="9">
        <f t="shared" si="20"/>
        <v>63.7812289831239</v>
      </c>
      <c r="Z29" s="9">
        <f t="shared" si="21"/>
        <v>6.178496328314013</v>
      </c>
      <c r="AB29" s="9">
        <v>83.09182022941751</v>
      </c>
      <c r="AC29" s="9" t="e">
        <v>#NUM!</v>
      </c>
      <c r="AD29" s="9" t="e">
        <v>#NUM!</v>
      </c>
      <c r="AE29" s="9">
        <v>37.6626430173017</v>
      </c>
      <c r="AF29" s="9">
        <v>442.720243783619</v>
      </c>
      <c r="AG29" s="9">
        <v>77.50155660954543</v>
      </c>
      <c r="AH29" s="9" t="e">
        <v>#NUM!</v>
      </c>
      <c r="AI29" s="9" t="e">
        <v>#NUM!</v>
      </c>
      <c r="AJ29" s="9">
        <v>-37.18179788617821</v>
      </c>
      <c r="AK29" s="9">
        <v>-52.42882490534847</v>
      </c>
    </row>
    <row r="30" spans="1:37" ht="11.25">
      <c r="A30">
        <f t="shared" si="22"/>
        <v>3</v>
      </c>
      <c r="B30" s="75">
        <v>1.25</v>
      </c>
      <c r="C30" s="43">
        <f t="shared" si="23"/>
        <v>90</v>
      </c>
      <c r="D30">
        <f t="shared" si="0"/>
        <v>0.06</v>
      </c>
      <c r="E30" s="10">
        <f t="shared" si="1"/>
        <v>2.1299998191338796</v>
      </c>
      <c r="F30">
        <f t="shared" si="2"/>
        <v>0.3699809685835549</v>
      </c>
      <c r="G30">
        <f t="shared" si="3"/>
        <v>0.026757241801093328</v>
      </c>
      <c r="H30" s="18">
        <f t="shared" si="4"/>
        <v>2.2423835926746505</v>
      </c>
      <c r="I30" s="18">
        <f t="shared" si="5"/>
        <v>14.178756126025771</v>
      </c>
      <c r="J30" s="18">
        <f t="shared" si="6"/>
        <v>0.2802979490843313</v>
      </c>
      <c r="K30" s="18">
        <f t="shared" si="7"/>
        <v>1.7723445157532214</v>
      </c>
      <c r="L30" s="42">
        <f t="shared" si="24"/>
        <v>110</v>
      </c>
      <c r="M30" s="10">
        <f t="shared" si="8"/>
        <v>0.3252083723853607</v>
      </c>
      <c r="N30" s="18">
        <f t="shared" si="9"/>
        <v>0.15341702489986817</v>
      </c>
      <c r="O30">
        <f t="shared" si="10"/>
        <v>1.82703288156758</v>
      </c>
      <c r="P30">
        <f t="shared" si="11"/>
        <v>4.813230766523574</v>
      </c>
      <c r="Q30" s="9">
        <f t="shared" si="12"/>
        <v>26.505239562138247</v>
      </c>
      <c r="R30">
        <f t="shared" si="13"/>
        <v>6.7147520478066305</v>
      </c>
      <c r="S30" s="18" t="e">
        <f t="shared" si="14"/>
        <v>#NUM!</v>
      </c>
      <c r="T30" t="e">
        <f t="shared" si="15"/>
        <v>#NUM!</v>
      </c>
      <c r="U30">
        <f t="shared" si="16"/>
        <v>0.2720923823485603</v>
      </c>
      <c r="V30">
        <f t="shared" si="17"/>
        <v>-0.07174133539993764</v>
      </c>
      <c r="W30" s="9" t="e">
        <f t="shared" si="18"/>
        <v>#NUM!</v>
      </c>
      <c r="X30" s="9" t="e">
        <f t="shared" si="19"/>
        <v>#NUM!</v>
      </c>
      <c r="Y30" s="9">
        <f t="shared" si="20"/>
        <v>63.87145667909048</v>
      </c>
      <c r="Z30" s="9">
        <f t="shared" si="21"/>
        <v>-16.84069049102309</v>
      </c>
      <c r="AB30" s="9" t="e">
        <v>#NUM!</v>
      </c>
      <c r="AC30" s="9" t="e">
        <v>#NUM!</v>
      </c>
      <c r="AD30" s="9" t="e">
        <v>#NUM!</v>
      </c>
      <c r="AE30" s="9">
        <v>173.12863762199004</v>
      </c>
      <c r="AF30" s="9">
        <v>498.82038599514675</v>
      </c>
      <c r="AG30" s="9" t="e">
        <v>#NUM!</v>
      </c>
      <c r="AH30" s="9" t="e">
        <v>#NUM!</v>
      </c>
      <c r="AI30" s="9" t="e">
        <v>#NUM!</v>
      </c>
      <c r="AJ30" s="9">
        <v>-41.60302181436029</v>
      </c>
      <c r="AK30" s="9">
        <v>-56.03397282393625</v>
      </c>
    </row>
    <row r="31" spans="1:37" ht="11.25">
      <c r="A31">
        <f t="shared" si="22"/>
        <v>3</v>
      </c>
      <c r="B31" s="75">
        <v>1.3</v>
      </c>
      <c r="C31" s="43">
        <f t="shared" si="23"/>
        <v>90</v>
      </c>
      <c r="D31">
        <f t="shared" si="0"/>
        <v>0.06</v>
      </c>
      <c r="E31" s="10">
        <f t="shared" si="1"/>
        <v>2.215199811899235</v>
      </c>
      <c r="F31">
        <f t="shared" si="2"/>
        <v>0.3699809685835549</v>
      </c>
      <c r="G31">
        <f t="shared" si="3"/>
        <v>0.017716465989954994</v>
      </c>
      <c r="H31" s="18">
        <f t="shared" si="4"/>
        <v>3.3866799413618507</v>
      </c>
      <c r="I31" s="18">
        <f t="shared" si="5"/>
        <v>17.92089452497267</v>
      </c>
      <c r="J31" s="18">
        <f t="shared" si="6"/>
        <v>0.42333499267023134</v>
      </c>
      <c r="K31" s="18">
        <f t="shared" si="7"/>
        <v>2.240111815621584</v>
      </c>
      <c r="L31" s="42">
        <f t="shared" si="24"/>
        <v>110</v>
      </c>
      <c r="M31" s="10">
        <f t="shared" si="8"/>
        <v>0.3252083723853607</v>
      </c>
      <c r="N31" s="18">
        <f t="shared" si="9"/>
        <v>0.07205126412038163</v>
      </c>
      <c r="O31">
        <f t="shared" si="10"/>
        <v>5.875469331987469</v>
      </c>
      <c r="P31">
        <f t="shared" si="11"/>
        <v>7.105731287829903</v>
      </c>
      <c r="Q31" s="9">
        <f t="shared" si="12"/>
        <v>85.01255700597008</v>
      </c>
      <c r="R31">
        <f t="shared" si="13"/>
        <v>21.56310579789675</v>
      </c>
      <c r="S31" s="18" t="e">
        <f t="shared" si="14"/>
        <v>#NUM!</v>
      </c>
      <c r="T31" t="e">
        <f t="shared" si="15"/>
        <v>#NUM!</v>
      </c>
      <c r="U31">
        <f t="shared" si="16"/>
        <v>0.2724778789779234</v>
      </c>
      <c r="V31">
        <f t="shared" si="17"/>
        <v>-0.1700616358245943</v>
      </c>
      <c r="W31" s="9" t="e">
        <f t="shared" si="18"/>
        <v>#NUM!</v>
      </c>
      <c r="X31" s="9" t="e">
        <f t="shared" si="19"/>
        <v>#NUM!</v>
      </c>
      <c r="Y31" s="9">
        <f t="shared" si="20"/>
        <v>63.96194885329167</v>
      </c>
      <c r="Z31" s="9">
        <f t="shared" si="21"/>
        <v>-39.92057517961347</v>
      </c>
      <c r="AB31" s="9" t="e">
        <v>#NUM!</v>
      </c>
      <c r="AC31" s="9" t="e">
        <v>#NUM!</v>
      </c>
      <c r="AD31" s="9" t="e">
        <v>#NUM!</v>
      </c>
      <c r="AE31" s="9">
        <v>253.95927311174586</v>
      </c>
      <c r="AF31" s="9">
        <v>553.811708281796</v>
      </c>
      <c r="AG31" s="9" t="e">
        <v>#NUM!</v>
      </c>
      <c r="AH31" s="9" t="e">
        <v>#NUM!</v>
      </c>
      <c r="AI31" s="9" t="e">
        <v>#NUM!</v>
      </c>
      <c r="AJ31" s="9">
        <v>-47.23446887512009</v>
      </c>
      <c r="AK31" s="9">
        <v>-59.47694021937807</v>
      </c>
    </row>
    <row r="32" spans="1:37" ht="11.25">
      <c r="A32">
        <f t="shared" si="22"/>
        <v>3</v>
      </c>
      <c r="B32" s="75">
        <v>1.35</v>
      </c>
      <c r="C32" s="43">
        <f t="shared" si="23"/>
        <v>90</v>
      </c>
      <c r="D32">
        <f t="shared" si="0"/>
        <v>0.06</v>
      </c>
      <c r="E32" s="10">
        <f t="shared" si="1"/>
        <v>2.3003998046645897</v>
      </c>
      <c r="F32">
        <f t="shared" si="2"/>
        <v>0.3699809685835549</v>
      </c>
      <c r="G32">
        <f t="shared" si="3"/>
        <v>0.01057397074826137</v>
      </c>
      <c r="H32" s="18">
        <f t="shared" si="4"/>
        <v>5.674311138969769</v>
      </c>
      <c r="I32" s="18">
        <f t="shared" si="5"/>
        <v>23.710199180590696</v>
      </c>
      <c r="J32" s="18">
        <f t="shared" si="6"/>
        <v>0.7092888923712212</v>
      </c>
      <c r="K32" s="18">
        <f t="shared" si="7"/>
        <v>2.963774897573837</v>
      </c>
      <c r="L32" s="42">
        <f t="shared" si="24"/>
        <v>110</v>
      </c>
      <c r="M32" s="10">
        <f t="shared" si="8"/>
        <v>0.3252083723853607</v>
      </c>
      <c r="N32" s="18">
        <f t="shared" si="9"/>
        <v>0.05135804389463013</v>
      </c>
      <c r="O32">
        <f t="shared" si="10"/>
        <v>13.810667980783096</v>
      </c>
      <c r="P32">
        <f t="shared" si="11"/>
        <v>-2.926799356486024</v>
      </c>
      <c r="Q32" s="9">
        <f t="shared" si="12"/>
        <v>199.30070454855445</v>
      </c>
      <c r="R32">
        <f t="shared" si="13"/>
        <v>50.61364745580786</v>
      </c>
      <c r="S32" s="18" t="e">
        <f t="shared" si="14"/>
        <v>#NUM!</v>
      </c>
      <c r="T32" t="e">
        <f t="shared" si="15"/>
        <v>#NUM!</v>
      </c>
      <c r="U32">
        <f t="shared" si="16"/>
        <v>0.2728645074007275</v>
      </c>
      <c r="V32">
        <f t="shared" si="17"/>
        <v>-0.2686415330722032</v>
      </c>
      <c r="W32" s="9" t="e">
        <f t="shared" si="18"/>
        <v>#NUM!</v>
      </c>
      <c r="X32" s="9" t="e">
        <f t="shared" si="19"/>
        <v>#NUM!</v>
      </c>
      <c r="Y32" s="9">
        <f t="shared" si="20"/>
        <v>64.05270670672691</v>
      </c>
      <c r="Z32" s="9">
        <f t="shared" si="21"/>
        <v>-63.06139809472864</v>
      </c>
      <c r="AB32" s="9" t="e">
        <v>#NUM!</v>
      </c>
      <c r="AC32" s="9" t="e">
        <v>#NUM!</v>
      </c>
      <c r="AD32" s="9" t="e">
        <v>#NUM!</v>
      </c>
      <c r="AE32" s="9">
        <v>324.01209295772907</v>
      </c>
      <c r="AF32" s="9">
        <v>607.9951533464621</v>
      </c>
      <c r="AG32" s="9" t="e">
        <v>#NUM!</v>
      </c>
      <c r="AH32" s="9" t="e">
        <v>#NUM!</v>
      </c>
      <c r="AI32" s="9" t="e">
        <v>#NUM!</v>
      </c>
      <c r="AJ32" s="9">
        <v>-52.918553563932434</v>
      </c>
      <c r="AK32" s="9">
        <v>-62.764543403412716</v>
      </c>
    </row>
    <row r="33" spans="1:37" ht="11.25">
      <c r="A33">
        <f t="shared" si="22"/>
        <v>3</v>
      </c>
      <c r="B33" s="75">
        <v>1.4</v>
      </c>
      <c r="C33" s="43">
        <f t="shared" si="23"/>
        <v>90</v>
      </c>
      <c r="D33">
        <f t="shared" si="0"/>
        <v>0.06</v>
      </c>
      <c r="E33" s="10">
        <f t="shared" si="1"/>
        <v>2.3855997974299448</v>
      </c>
      <c r="F33">
        <f t="shared" si="2"/>
        <v>0.3699809685835549</v>
      </c>
      <c r="G33">
        <f t="shared" si="3"/>
        <v>0.005329756076012377</v>
      </c>
      <c r="H33" s="18">
        <f t="shared" si="4"/>
        <v>11.2575508417809</v>
      </c>
      <c r="I33" s="18">
        <f t="shared" si="5"/>
        <v>33.591126156388285</v>
      </c>
      <c r="J33" s="18">
        <f t="shared" si="6"/>
        <v>1.4071938552226124</v>
      </c>
      <c r="K33" s="18">
        <f t="shared" si="7"/>
        <v>4.198890769548536</v>
      </c>
      <c r="L33" s="42">
        <f t="shared" si="24"/>
        <v>110</v>
      </c>
      <c r="M33" s="10">
        <f t="shared" si="8"/>
        <v>0.3252083723853607</v>
      </c>
      <c r="N33" s="18">
        <f t="shared" si="9"/>
        <v>0.35737291819898626</v>
      </c>
      <c r="O33">
        <f t="shared" si="10"/>
        <v>3.937606303002185</v>
      </c>
      <c r="P33">
        <f t="shared" si="11"/>
        <v>-6.416273389356826</v>
      </c>
      <c r="Q33" s="9">
        <f t="shared" si="12"/>
        <v>56.673307604411065</v>
      </c>
      <c r="R33">
        <f t="shared" si="13"/>
        <v>14.410150236471102</v>
      </c>
      <c r="S33" s="18" t="e">
        <f t="shared" si="14"/>
        <v>#NUM!</v>
      </c>
      <c r="T33" t="e">
        <f t="shared" si="15"/>
        <v>#NUM!</v>
      </c>
      <c r="U33">
        <f t="shared" si="16"/>
        <v>0.27325227276509395</v>
      </c>
      <c r="V33">
        <f t="shared" si="17"/>
        <v>-0.36748205647709437</v>
      </c>
      <c r="W33" s="9" t="e">
        <f t="shared" si="18"/>
        <v>#NUM!</v>
      </c>
      <c r="X33" s="9" t="e">
        <f t="shared" si="19"/>
        <v>#NUM!</v>
      </c>
      <c r="Y33" s="9">
        <f t="shared" si="20"/>
        <v>64.14373144787551</v>
      </c>
      <c r="Z33" s="9">
        <f t="shared" si="21"/>
        <v>-86.26340086416613</v>
      </c>
      <c r="AB33" s="9" t="e">
        <v>#NUM!</v>
      </c>
      <c r="AC33" s="9" t="e">
        <v>#NUM!</v>
      </c>
      <c r="AD33" s="9">
        <v>120.48097876830336</v>
      </c>
      <c r="AE33" s="9">
        <v>389.1517661723409</v>
      </c>
      <c r="AF33" s="9">
        <v>661.5692497937831</v>
      </c>
      <c r="AG33" s="9" t="e">
        <v>#NUM!</v>
      </c>
      <c r="AH33" s="9" t="e">
        <v>#NUM!</v>
      </c>
      <c r="AI33" s="9">
        <v>-49.184677345949105</v>
      </c>
      <c r="AJ33" s="9">
        <v>-58.50636466940771</v>
      </c>
      <c r="AK33" s="9">
        <v>-65.90463372650505</v>
      </c>
    </row>
    <row r="34" spans="1:37" ht="11.25">
      <c r="A34">
        <f t="shared" si="22"/>
        <v>3</v>
      </c>
      <c r="B34" s="75">
        <v>1.45</v>
      </c>
      <c r="C34" s="43">
        <f t="shared" si="23"/>
        <v>90</v>
      </c>
      <c r="D34">
        <f aca="true" t="shared" si="25" ref="D34:D45">A34/Ro</f>
        <v>0.06</v>
      </c>
      <c r="E34" s="10">
        <f aca="true" t="shared" si="26" ref="E34:E45">w*B34/Ro/1000000</f>
        <v>2.4707997901953003</v>
      </c>
      <c r="F34">
        <f t="shared" si="2"/>
        <v>0.3699809685835549</v>
      </c>
      <c r="G34">
        <f aca="true" t="shared" si="27" ref="G34:G45">(COS(F34)-E34*SIN(F34))^2+(D34*SIN(F34))^2</f>
        <v>0.0019838219732080296</v>
      </c>
      <c r="H34" s="18">
        <f aca="true" t="shared" si="28" ref="H34:H45">D34/G34</f>
        <v>30.244649373942696</v>
      </c>
      <c r="I34" s="18">
        <f aca="true" t="shared" si="29" ref="I34:I45">((1-(D34^2+E34^2))*SIN(F34)*COS(F34)+E34*((COS(F34))^2-(SIN(F34))^2))/G34</f>
        <v>51.64757131852742</v>
      </c>
      <c r="J34" s="18">
        <f aca="true" t="shared" si="30" ref="J34:J45">H34/N</f>
        <v>3.780581171742837</v>
      </c>
      <c r="K34" s="18">
        <f aca="true" t="shared" si="31" ref="K34:K45">I34/N</f>
        <v>6.455946414815927</v>
      </c>
      <c r="L34" s="42">
        <f t="shared" si="24"/>
        <v>110</v>
      </c>
      <c r="M34" s="10">
        <f t="shared" si="8"/>
        <v>0.3252083723853607</v>
      </c>
      <c r="N34" s="18">
        <f aca="true" t="shared" si="32" ref="N34:N45">(COS(M34)-K34*SIN(M34))^2+(J34*SIN(M34))^2</f>
        <v>2.70258618351866</v>
      </c>
      <c r="O34">
        <f aca="true" t="shared" si="33" ref="O34:O45">J34/N34</f>
        <v>1.3988753419958175</v>
      </c>
      <c r="P34">
        <f aca="true" t="shared" si="34" ref="P34:P45">((1-(K34^2+J34^2))*SIN(M34)*COS(M34)+K34*((COS(M34))^2-(SIN(M34))^2))/N34</f>
        <v>-4.2571951687095595</v>
      </c>
      <c r="Q34" s="9">
        <f aca="true" t="shared" si="35" ref="Q34:Q45">O34^2+P34^2</f>
        <v>20.080562926927932</v>
      </c>
      <c r="R34">
        <f aca="true" t="shared" si="36" ref="R34:R45">SQRT(O34*(Q34-O34))</f>
        <v>5.112079039826256</v>
      </c>
      <c r="S34" s="18" t="e">
        <f aca="true" t="shared" si="37" ref="S34:S45">SQRT(1-(1-2*O34)^2)/2/O34</f>
        <v>#NUM!</v>
      </c>
      <c r="T34" t="e">
        <f aca="true" t="shared" si="38" ref="T34:T45">1/(P34-(1-O34)/S34)</f>
        <v>#NUM!</v>
      </c>
      <c r="U34">
        <f aca="true" t="shared" si="39" ref="U34:U45">O34/R34</f>
        <v>0.27364118025126644</v>
      </c>
      <c r="V34">
        <f aca="true" t="shared" si="40" ref="V34:V45">(P34-R34)/Q34</f>
        <v>-0.466584240821838</v>
      </c>
      <c r="W34" s="9" t="e">
        <f aca="true" t="shared" si="41" ref="W34:W45">S34/w/Ro*1000000000000</f>
        <v>#NUM!</v>
      </c>
      <c r="X34" s="9" t="e">
        <f aca="true" t="shared" si="42" ref="X34:X45">T34/w/Ro*1000000000000</f>
        <v>#NUM!</v>
      </c>
      <c r="Y34" s="9">
        <f aca="true" t="shared" si="43" ref="Y34:Y45">U34/w/Ro*1000000000000</f>
        <v>64.2350242927572</v>
      </c>
      <c r="Z34" s="9">
        <f aca="true" t="shared" si="44" ref="Z34:Z45">V34/w/Ro*1000000000000</f>
        <v>-109.52682639465313</v>
      </c>
      <c r="AB34" s="9" t="e">
        <v>#NUM!</v>
      </c>
      <c r="AC34" s="9">
        <v>67.1852458207036</v>
      </c>
      <c r="AD34" s="9">
        <v>229.73052822445277</v>
      </c>
      <c r="AE34" s="9">
        <v>451.509794573782</v>
      </c>
      <c r="AF34" s="9">
        <v>714.6710471047248</v>
      </c>
      <c r="AG34" s="9" t="e">
        <v>#NUM!</v>
      </c>
      <c r="AH34" s="9">
        <v>-56.354506639326665</v>
      </c>
      <c r="AI34" s="9">
        <v>-57.55086094393414</v>
      </c>
      <c r="AJ34" s="9">
        <v>-63.95075686338039</v>
      </c>
      <c r="AK34" s="9">
        <v>-68.90532427020274</v>
      </c>
    </row>
    <row r="35" spans="1:37" ht="11.25">
      <c r="A35">
        <f t="shared" si="22"/>
        <v>3</v>
      </c>
      <c r="B35" s="75">
        <v>1.5</v>
      </c>
      <c r="C35" s="43">
        <f t="shared" si="23"/>
        <v>90</v>
      </c>
      <c r="D35">
        <f t="shared" si="25"/>
        <v>0.06</v>
      </c>
      <c r="E35" s="10">
        <f t="shared" si="26"/>
        <v>2.5559997829606558</v>
      </c>
      <c r="F35">
        <f t="shared" si="2"/>
        <v>0.3699809685835549</v>
      </c>
      <c r="G35">
        <f t="shared" si="27"/>
        <v>0.0005361684398483499</v>
      </c>
      <c r="H35" s="18">
        <f t="shared" si="28"/>
        <v>111.90513193385725</v>
      </c>
      <c r="I35" s="18">
        <f t="shared" si="29"/>
        <v>39.15222409248769</v>
      </c>
      <c r="J35" s="18">
        <f t="shared" si="30"/>
        <v>13.988141491732156</v>
      </c>
      <c r="K35" s="18">
        <f t="shared" si="31"/>
        <v>4.894028011560962</v>
      </c>
      <c r="L35" s="42">
        <f t="shared" si="24"/>
        <v>110</v>
      </c>
      <c r="M35" s="10">
        <f t="shared" si="8"/>
        <v>0.3252083723853607</v>
      </c>
      <c r="N35" s="18">
        <f t="shared" si="32"/>
        <v>20.354194246223777</v>
      </c>
      <c r="O35">
        <f t="shared" si="33"/>
        <v>0.687236317120601</v>
      </c>
      <c r="P35">
        <f t="shared" si="34"/>
        <v>-3.0605115365239137</v>
      </c>
      <c r="Q35" s="9">
        <f t="shared" si="35"/>
        <v>9.839024620765453</v>
      </c>
      <c r="R35">
        <f t="shared" si="36"/>
        <v>2.5078758519640245</v>
      </c>
      <c r="S35" s="18">
        <f t="shared" si="37"/>
        <v>0.6746136250593682</v>
      </c>
      <c r="T35">
        <f t="shared" si="38"/>
        <v>-0.283757935301506</v>
      </c>
      <c r="U35">
        <f t="shared" si="39"/>
        <v>0.27403123507186244</v>
      </c>
      <c r="V35">
        <f t="shared" si="40"/>
        <v>-0.5659491263733346</v>
      </c>
      <c r="W35" s="9">
        <f t="shared" si="41"/>
        <v>158.36001932941147</v>
      </c>
      <c r="X35" s="9">
        <f t="shared" si="42"/>
        <v>-66.60984962357657</v>
      </c>
      <c r="Y35" s="9">
        <f t="shared" si="43"/>
        <v>64.32658646499124</v>
      </c>
      <c r="Z35" s="9">
        <f t="shared" si="44"/>
        <v>-132.85191888031852</v>
      </c>
      <c r="AB35" s="9">
        <v>140.44606973469826</v>
      </c>
      <c r="AC35" s="9">
        <v>214.58489541566985</v>
      </c>
      <c r="AD35" s="9">
        <v>315.63943851467604</v>
      </c>
      <c r="AE35" s="9">
        <v>512.1033380342966</v>
      </c>
      <c r="AF35" s="9">
        <v>767.3985968086959</v>
      </c>
      <c r="AG35" s="9">
        <v>-67.51405552882771</v>
      </c>
      <c r="AH35" s="9">
        <v>-66.18752770337989</v>
      </c>
      <c r="AI35" s="9">
        <v>-66.7103730960188</v>
      </c>
      <c r="AJ35" s="9">
        <v>-69.23490687707609</v>
      </c>
      <c r="AK35" s="9">
        <v>-71.77460724797851</v>
      </c>
    </row>
    <row r="36" spans="1:37" ht="11.25">
      <c r="A36">
        <f t="shared" si="22"/>
        <v>3</v>
      </c>
      <c r="B36" s="75">
        <v>1.55</v>
      </c>
      <c r="C36" s="43">
        <f t="shared" si="23"/>
        <v>90</v>
      </c>
      <c r="D36">
        <f t="shared" si="25"/>
        <v>0.06</v>
      </c>
      <c r="E36" s="10">
        <f t="shared" si="26"/>
        <v>2.641199775726011</v>
      </c>
      <c r="F36">
        <f t="shared" si="2"/>
        <v>0.3699809685835549</v>
      </c>
      <c r="G36">
        <f t="shared" si="27"/>
        <v>0.0009867954759333432</v>
      </c>
      <c r="H36" s="18">
        <f t="shared" si="28"/>
        <v>60.80287299984837</v>
      </c>
      <c r="I36" s="18">
        <f t="shared" si="29"/>
        <v>-66.24441707624031</v>
      </c>
      <c r="J36" s="18">
        <f t="shared" si="30"/>
        <v>7.600359124981046</v>
      </c>
      <c r="K36" s="18">
        <f t="shared" si="31"/>
        <v>-8.280552134530039</v>
      </c>
      <c r="L36" s="42">
        <f t="shared" si="24"/>
        <v>110</v>
      </c>
      <c r="M36" s="10">
        <f t="shared" si="8"/>
        <v>0.3252083723853607</v>
      </c>
      <c r="N36" s="18">
        <f t="shared" si="32"/>
        <v>18.808548568450096</v>
      </c>
      <c r="O36">
        <f t="shared" si="33"/>
        <v>0.40409067703023444</v>
      </c>
      <c r="P36">
        <f t="shared" si="34"/>
        <v>-2.3678396057627076</v>
      </c>
      <c r="Q36" s="9">
        <f t="shared" si="35"/>
        <v>5.769953673881247</v>
      </c>
      <c r="R36">
        <f t="shared" si="36"/>
        <v>1.4725132295667187</v>
      </c>
      <c r="S36" s="18">
        <f t="shared" si="37"/>
        <v>1.214369006862912</v>
      </c>
      <c r="T36">
        <f t="shared" si="38"/>
        <v>-0.3498271224435922</v>
      </c>
      <c r="U36">
        <f t="shared" si="39"/>
        <v>0.2744224424721376</v>
      </c>
      <c r="V36">
        <f t="shared" si="40"/>
        <v>-0.6655777589191898</v>
      </c>
      <c r="W36" s="9">
        <f t="shared" si="41"/>
        <v>285.0631713566788</v>
      </c>
      <c r="X36" s="9">
        <f t="shared" si="42"/>
        <v>-82.11904980016433</v>
      </c>
      <c r="Y36" s="9">
        <f t="shared" si="43"/>
        <v>64.41841919585839</v>
      </c>
      <c r="Z36" s="9">
        <f t="shared" si="44"/>
        <v>-156.23892381123142</v>
      </c>
      <c r="AB36" s="9">
        <v>267.8531734113079</v>
      </c>
      <c r="AC36" s="9">
        <v>314.60883994567826</v>
      </c>
      <c r="AD36" s="9">
        <v>393.7919309580754</v>
      </c>
      <c r="AE36" s="9">
        <v>571.4939193066555</v>
      </c>
      <c r="AF36" s="9">
        <v>819.8241120601914</v>
      </c>
      <c r="AG36" s="9">
        <v>-82.29408155377872</v>
      </c>
      <c r="AH36" s="9">
        <v>-78.80945729780555</v>
      </c>
      <c r="AI36" s="9">
        <v>-75.98845459204469</v>
      </c>
      <c r="AJ36" s="9">
        <v>-74.35407777742844</v>
      </c>
      <c r="AK36" s="9">
        <v>-74.52016436226563</v>
      </c>
    </row>
    <row r="37" spans="1:37" ht="11.25">
      <c r="A37">
        <f t="shared" si="22"/>
        <v>3</v>
      </c>
      <c r="B37" s="75">
        <v>1.6</v>
      </c>
      <c r="C37" s="43">
        <f t="shared" si="23"/>
        <v>90</v>
      </c>
      <c r="D37">
        <f t="shared" si="25"/>
        <v>0.06</v>
      </c>
      <c r="E37" s="10">
        <f t="shared" si="26"/>
        <v>2.726399768491366</v>
      </c>
      <c r="F37">
        <f t="shared" si="2"/>
        <v>0.3699809685835549</v>
      </c>
      <c r="G37">
        <f t="shared" si="27"/>
        <v>0.0033357030814629924</v>
      </c>
      <c r="H37" s="18">
        <f t="shared" si="28"/>
        <v>17.987212451080882</v>
      </c>
      <c r="I37" s="18">
        <f t="shared" si="29"/>
        <v>-46.95443307909623</v>
      </c>
      <c r="J37" s="18">
        <f t="shared" si="30"/>
        <v>2.2484015563851103</v>
      </c>
      <c r="K37" s="18">
        <f t="shared" si="31"/>
        <v>-5.869304134887029</v>
      </c>
      <c r="L37" s="42">
        <f t="shared" si="24"/>
        <v>110</v>
      </c>
      <c r="M37" s="10">
        <f t="shared" si="8"/>
        <v>0.3252083723853607</v>
      </c>
      <c r="N37" s="18">
        <f t="shared" si="32"/>
        <v>8.484625685417168</v>
      </c>
      <c r="O37">
        <f t="shared" si="33"/>
        <v>0.2649971418597192</v>
      </c>
      <c r="P37">
        <f t="shared" si="34"/>
        <v>-1.9244719706382027</v>
      </c>
      <c r="Q37" s="9">
        <f t="shared" si="35"/>
        <v>3.7738158509659074</v>
      </c>
      <c r="R37">
        <f t="shared" si="36"/>
        <v>0.9642753389032871</v>
      </c>
      <c r="S37" s="18">
        <f t="shared" si="37"/>
        <v>1.6654205492469902</v>
      </c>
      <c r="T37">
        <f t="shared" si="38"/>
        <v>-0.4226893459169657</v>
      </c>
      <c r="U37">
        <f t="shared" si="39"/>
        <v>0.2748148077302403</v>
      </c>
      <c r="V37">
        <f t="shared" si="40"/>
        <v>-0.7654711898043768</v>
      </c>
      <c r="W37" s="9">
        <f t="shared" si="41"/>
        <v>390.9438240995248</v>
      </c>
      <c r="X37" s="9">
        <f t="shared" si="42"/>
        <v>-99.22285957959463</v>
      </c>
      <c r="Y37" s="9">
        <f t="shared" si="43"/>
        <v>64.51052372436071</v>
      </c>
      <c r="Z37" s="9">
        <f t="shared" si="44"/>
        <v>-179.68808798200737</v>
      </c>
      <c r="AB37" s="9">
        <v>371.50767298309097</v>
      </c>
      <c r="AC37" s="9">
        <v>404.11630968103805</v>
      </c>
      <c r="AD37" s="9">
        <v>468.0893128707089</v>
      </c>
      <c r="AE37" s="9">
        <v>630.0218309962703</v>
      </c>
      <c r="AF37" s="9">
        <v>872.0020702749124</v>
      </c>
      <c r="AG37" s="9">
        <v>-99.04127370856287</v>
      </c>
      <c r="AH37" s="9">
        <v>-91.94732892434611</v>
      </c>
      <c r="AI37" s="9">
        <v>-85.2193720125506</v>
      </c>
      <c r="AJ37" s="9">
        <v>-79.30908443856114</v>
      </c>
      <c r="AK37" s="9">
        <v>-77.14927771407524</v>
      </c>
    </row>
    <row r="38" spans="1:37" ht="11.25">
      <c r="A38">
        <f t="shared" si="22"/>
        <v>3</v>
      </c>
      <c r="B38" s="75">
        <v>1.65</v>
      </c>
      <c r="C38" s="43">
        <f t="shared" si="23"/>
        <v>90</v>
      </c>
      <c r="D38">
        <f t="shared" si="25"/>
        <v>0.06</v>
      </c>
      <c r="E38" s="10">
        <f t="shared" si="26"/>
        <v>2.811599761256721</v>
      </c>
      <c r="F38">
        <f t="shared" si="2"/>
        <v>0.3699809685835549</v>
      </c>
      <c r="G38">
        <f t="shared" si="27"/>
        <v>0.007582891256437278</v>
      </c>
      <c r="H38" s="18">
        <f t="shared" si="28"/>
        <v>7.912549180903091</v>
      </c>
      <c r="I38" s="18">
        <f t="shared" si="29"/>
        <v>-33.33515840385968</v>
      </c>
      <c r="J38" s="18">
        <f t="shared" si="30"/>
        <v>0.9890686476128864</v>
      </c>
      <c r="K38" s="18">
        <f t="shared" si="31"/>
        <v>-4.16689480048246</v>
      </c>
      <c r="L38" s="42">
        <f t="shared" si="24"/>
        <v>110</v>
      </c>
      <c r="M38" s="10">
        <f t="shared" si="8"/>
        <v>0.3252083723853607</v>
      </c>
      <c r="N38" s="18">
        <f t="shared" si="32"/>
        <v>5.293400556463715</v>
      </c>
      <c r="O38">
        <f t="shared" si="33"/>
        <v>0.18684938671515142</v>
      </c>
      <c r="P38">
        <f t="shared" si="34"/>
        <v>-1.6183117887693013</v>
      </c>
      <c r="Q38" s="9">
        <f t="shared" si="35"/>
        <v>2.653845738985524</v>
      </c>
      <c r="R38">
        <f t="shared" si="36"/>
        <v>0.6789379614149107</v>
      </c>
      <c r="S38" s="18">
        <f t="shared" si="37"/>
        <v>2.086121786039953</v>
      </c>
      <c r="T38">
        <f t="shared" si="38"/>
        <v>-0.49798258165400766</v>
      </c>
      <c r="U38">
        <f t="shared" si="39"/>
        <v>0.2752083361574837</v>
      </c>
      <c r="V38">
        <f t="shared" si="40"/>
        <v>-0.8656304759681975</v>
      </c>
      <c r="W38" s="9">
        <f t="shared" si="41"/>
        <v>489.6999913568611</v>
      </c>
      <c r="X38" s="9">
        <f t="shared" si="42"/>
        <v>-116.89732956327245</v>
      </c>
      <c r="Y38" s="9">
        <f t="shared" si="43"/>
        <v>64.60290129728543</v>
      </c>
      <c r="Z38" s="9">
        <f t="shared" si="44"/>
        <v>-203.1996595004849</v>
      </c>
      <c r="AB38" s="9">
        <v>467.4858118064494</v>
      </c>
      <c r="AC38" s="9">
        <v>488.91766799260046</v>
      </c>
      <c r="AD38" s="9">
        <v>540.1248142365916</v>
      </c>
      <c r="AE38" s="9">
        <v>687.907298993193</v>
      </c>
      <c r="AF38" s="9">
        <v>923.9744119451182</v>
      </c>
      <c r="AG38" s="9">
        <v>-116.44941261912751</v>
      </c>
      <c r="AH38" s="9">
        <v>-105.24179621716995</v>
      </c>
      <c r="AI38" s="9">
        <v>-94.33902282913765</v>
      </c>
      <c r="AJ38" s="9">
        <v>-84.10347756278824</v>
      </c>
      <c r="AK38" s="9">
        <v>-79.66879493147391</v>
      </c>
    </row>
    <row r="39" spans="1:37" ht="11.25">
      <c r="A39">
        <f t="shared" si="22"/>
        <v>3</v>
      </c>
      <c r="B39" s="75">
        <v>1.7</v>
      </c>
      <c r="C39" s="43">
        <f t="shared" si="23"/>
        <v>90</v>
      </c>
      <c r="D39">
        <f t="shared" si="25"/>
        <v>0.06</v>
      </c>
      <c r="E39" s="10">
        <f t="shared" si="26"/>
        <v>2.8967997540220765</v>
      </c>
      <c r="F39">
        <f t="shared" si="2"/>
        <v>0.3699809685835549</v>
      </c>
      <c r="G39">
        <f t="shared" si="27"/>
        <v>0.013728360000856282</v>
      </c>
      <c r="H39" s="18">
        <f t="shared" si="28"/>
        <v>4.370514758955738</v>
      </c>
      <c r="I39" s="18">
        <f t="shared" si="29"/>
        <v>-25.77308529944415</v>
      </c>
      <c r="J39" s="18">
        <f t="shared" si="30"/>
        <v>0.5463143448694673</v>
      </c>
      <c r="K39" s="18">
        <f t="shared" si="31"/>
        <v>-3.221635662430519</v>
      </c>
      <c r="L39" s="42">
        <f t="shared" si="24"/>
        <v>110</v>
      </c>
      <c r="M39" s="10">
        <f t="shared" si="8"/>
        <v>0.3252083723853607</v>
      </c>
      <c r="N39" s="18">
        <f t="shared" si="32"/>
        <v>3.938668339875634</v>
      </c>
      <c r="O39">
        <f t="shared" si="33"/>
        <v>0.13870534346304403</v>
      </c>
      <c r="P39">
        <f t="shared" si="34"/>
        <v>-1.3948365152337272</v>
      </c>
      <c r="Q39" s="9">
        <f t="shared" si="35"/>
        <v>1.9648080765345688</v>
      </c>
      <c r="R39">
        <f t="shared" si="36"/>
        <v>0.5032794519841728</v>
      </c>
      <c r="S39" s="18">
        <f t="shared" si="37"/>
        <v>2.491892370436243</v>
      </c>
      <c r="T39">
        <f t="shared" si="38"/>
        <v>-0.5745556967403839</v>
      </c>
      <c r="U39">
        <f t="shared" si="39"/>
        <v>0.2756030330986095</v>
      </c>
      <c r="V39">
        <f t="shared" si="40"/>
        <v>-0.9660566799815394</v>
      </c>
      <c r="W39" s="9">
        <f t="shared" si="41"/>
        <v>584.9513103361481</v>
      </c>
      <c r="X39" s="9">
        <f t="shared" si="42"/>
        <v>-134.8722407342774</v>
      </c>
      <c r="Y39" s="9">
        <f t="shared" si="43"/>
        <v>64.69555316926689</v>
      </c>
      <c r="Z39" s="9">
        <f t="shared" si="44"/>
        <v>-226.7738877964709</v>
      </c>
      <c r="AB39" s="9">
        <v>559.7503211000228</v>
      </c>
      <c r="AC39" s="9">
        <v>571.1131281517437</v>
      </c>
      <c r="AD39" s="9">
        <v>610.6993657100908</v>
      </c>
      <c r="AE39" s="9">
        <v>745.3000290038416</v>
      </c>
      <c r="AF39" s="9">
        <v>975.7739926909552</v>
      </c>
      <c r="AG39" s="9">
        <v>-134.1969588765548</v>
      </c>
      <c r="AH39" s="9">
        <v>-118.563736676215</v>
      </c>
      <c r="AI39" s="9">
        <v>-103.31829496733118</v>
      </c>
      <c r="AJ39" s="9">
        <v>-88.74218046338112</v>
      </c>
      <c r="AK39" s="9">
        <v>-82.08512401177147</v>
      </c>
    </row>
    <row r="40" spans="1:37" ht="11.25">
      <c r="A40">
        <f t="shared" si="22"/>
        <v>3</v>
      </c>
      <c r="B40" s="75">
        <v>1.75</v>
      </c>
      <c r="C40" s="43">
        <f t="shared" si="23"/>
        <v>90</v>
      </c>
      <c r="D40">
        <f t="shared" si="25"/>
        <v>0.06</v>
      </c>
      <c r="E40" s="10">
        <f t="shared" si="26"/>
        <v>2.981999746787431</v>
      </c>
      <c r="F40">
        <f t="shared" si="2"/>
        <v>0.3699809685835549</v>
      </c>
      <c r="G40">
        <f t="shared" si="27"/>
        <v>0.021772109314719842</v>
      </c>
      <c r="H40" s="18">
        <f t="shared" si="28"/>
        <v>2.755819343578014</v>
      </c>
      <c r="I40" s="18">
        <f t="shared" si="29"/>
        <v>-21.117016126331357</v>
      </c>
      <c r="J40" s="18">
        <f t="shared" si="30"/>
        <v>0.34447741794725173</v>
      </c>
      <c r="K40" s="18">
        <f t="shared" si="31"/>
        <v>-2.6396270157914197</v>
      </c>
      <c r="L40" s="42">
        <f t="shared" si="24"/>
        <v>110</v>
      </c>
      <c r="M40" s="10">
        <f t="shared" si="8"/>
        <v>0.3252083723853607</v>
      </c>
      <c r="N40" s="18">
        <f t="shared" si="32"/>
        <v>3.2196568243660795</v>
      </c>
      <c r="O40">
        <f t="shared" si="33"/>
        <v>0.10699196738617511</v>
      </c>
      <c r="P40">
        <f t="shared" si="34"/>
        <v>-1.2247825422474188</v>
      </c>
      <c r="Q40" s="9">
        <f t="shared" si="35"/>
        <v>1.5115395568792147</v>
      </c>
      <c r="R40">
        <f t="shared" si="36"/>
        <v>0.38765359522048826</v>
      </c>
      <c r="S40" s="18">
        <f t="shared" si="37"/>
        <v>2.8890302948909357</v>
      </c>
      <c r="T40">
        <f t="shared" si="38"/>
        <v>-0.6519391112189252</v>
      </c>
      <c r="U40">
        <f t="shared" si="39"/>
        <v>0.27599890393205456</v>
      </c>
      <c r="V40">
        <f t="shared" si="40"/>
        <v>-1.0667508700844108</v>
      </c>
      <c r="W40" s="9">
        <f t="shared" si="41"/>
        <v>678.1761831476822</v>
      </c>
      <c r="X40" s="9">
        <f t="shared" si="42"/>
        <v>-153.03736304635527</v>
      </c>
      <c r="Y40" s="9">
        <f t="shared" si="43"/>
        <v>64.78848060284903</v>
      </c>
      <c r="Z40" s="9">
        <f t="shared" si="44"/>
        <v>-250.41102363055202</v>
      </c>
      <c r="AB40" s="9">
        <v>649.8848084691944</v>
      </c>
      <c r="AC40" s="9">
        <v>651.6894574611916</v>
      </c>
      <c r="AD40" s="9">
        <v>680.267819169448</v>
      </c>
      <c r="AE40" s="9">
        <v>802.305771640057</v>
      </c>
      <c r="AF40" s="9">
        <v>1027.426943004663</v>
      </c>
      <c r="AG40" s="9">
        <v>-152.1555716495611</v>
      </c>
      <c r="AH40" s="9">
        <v>-131.85335485869734</v>
      </c>
      <c r="AI40" s="9">
        <v>-112.14329833642867</v>
      </c>
      <c r="AJ40" s="9">
        <v>-93.23077573495974</v>
      </c>
      <c r="AK40" s="9">
        <v>-84.40424438728893</v>
      </c>
    </row>
    <row r="41" spans="1:37" ht="11.25">
      <c r="A41">
        <f t="shared" si="22"/>
        <v>3</v>
      </c>
      <c r="B41" s="75">
        <v>1.8</v>
      </c>
      <c r="C41" s="43">
        <f t="shared" si="23"/>
        <v>90</v>
      </c>
      <c r="D41">
        <f t="shared" si="25"/>
        <v>0.06</v>
      </c>
      <c r="E41" s="10">
        <f t="shared" si="26"/>
        <v>3.067199739552787</v>
      </c>
      <c r="F41">
        <f t="shared" si="2"/>
        <v>0.3699809685835549</v>
      </c>
      <c r="G41">
        <f t="shared" si="27"/>
        <v>0.03171413919802826</v>
      </c>
      <c r="H41" s="18">
        <f t="shared" si="28"/>
        <v>1.8919006322495528</v>
      </c>
      <c r="I41" s="18">
        <f t="shared" si="29"/>
        <v>-17.99185682350109</v>
      </c>
      <c r="J41" s="18">
        <f t="shared" si="30"/>
        <v>0.2364875790311941</v>
      </c>
      <c r="K41" s="18">
        <f t="shared" si="31"/>
        <v>-2.2489821029376365</v>
      </c>
      <c r="L41" s="42">
        <f t="shared" si="24"/>
        <v>110</v>
      </c>
      <c r="M41" s="10">
        <f t="shared" si="8"/>
        <v>0.3252083723853607</v>
      </c>
      <c r="N41" s="18">
        <f t="shared" si="32"/>
        <v>2.7817583372560057</v>
      </c>
      <c r="O41">
        <f t="shared" si="33"/>
        <v>0.08501370369378355</v>
      </c>
      <c r="P41">
        <f t="shared" si="34"/>
        <v>-1.0911498722739077</v>
      </c>
      <c r="Q41" s="9">
        <f t="shared" si="35"/>
        <v>1.1978353735790994</v>
      </c>
      <c r="R41">
        <f t="shared" si="36"/>
        <v>0.3075794071579755</v>
      </c>
      <c r="S41" s="18">
        <f t="shared" si="37"/>
        <v>3.2806721084357626</v>
      </c>
      <c r="T41">
        <f t="shared" si="38"/>
        <v>-0.7298993250325521</v>
      </c>
      <c r="U41">
        <f t="shared" si="39"/>
        <v>0.2763959540702274</v>
      </c>
      <c r="V41">
        <f t="shared" si="40"/>
        <v>-1.1677141202238153</v>
      </c>
      <c r="W41" s="9">
        <f t="shared" si="41"/>
        <v>770.1108889694132</v>
      </c>
      <c r="X41" s="9">
        <f t="shared" si="42"/>
        <v>-171.33788427488003</v>
      </c>
      <c r="Y41" s="9">
        <f t="shared" si="43"/>
        <v>64.88168486855038</v>
      </c>
      <c r="Z41" s="9">
        <f t="shared" si="44"/>
        <v>-274.1113191029852</v>
      </c>
      <c r="AB41" s="9">
        <v>738.6694194040565</v>
      </c>
      <c r="AC41" s="9">
        <v>731.1821370436381</v>
      </c>
      <c r="AD41" s="9">
        <v>749.1105302361351</v>
      </c>
      <c r="AE41" s="9">
        <v>859.0015750448716</v>
      </c>
      <c r="AF41" s="9">
        <v>1078.9543220771202</v>
      </c>
      <c r="AG41" s="9">
        <v>-170.26211497778218</v>
      </c>
      <c r="AH41" s="9">
        <v>-145.0790080010596</v>
      </c>
      <c r="AI41" s="9">
        <v>-120.80772361349497</v>
      </c>
      <c r="AJ41" s="9">
        <v>-97.57511195249914</v>
      </c>
      <c r="AK41" s="9">
        <v>-86.63172656920415</v>
      </c>
    </row>
    <row r="42" spans="1:37" ht="11.25">
      <c r="A42">
        <f t="shared" si="22"/>
        <v>3</v>
      </c>
      <c r="B42" s="75">
        <v>1.85</v>
      </c>
      <c r="C42" s="43">
        <f t="shared" si="23"/>
        <v>90</v>
      </c>
      <c r="D42">
        <f t="shared" si="25"/>
        <v>0.06</v>
      </c>
      <c r="E42" s="10">
        <f t="shared" si="26"/>
        <v>3.152399732318142</v>
      </c>
      <c r="F42">
        <f t="shared" si="2"/>
        <v>0.3699809685835549</v>
      </c>
      <c r="G42">
        <f t="shared" si="27"/>
        <v>0.04355444965078121</v>
      </c>
      <c r="H42" s="18">
        <f t="shared" si="28"/>
        <v>1.3775859982407979</v>
      </c>
      <c r="I42" s="18">
        <f t="shared" si="29"/>
        <v>-15.757861791652637</v>
      </c>
      <c r="J42" s="18">
        <f t="shared" si="30"/>
        <v>0.17219824978009973</v>
      </c>
      <c r="K42" s="18">
        <f t="shared" si="31"/>
        <v>-1.9697327239565796</v>
      </c>
      <c r="L42" s="42">
        <f t="shared" si="24"/>
        <v>110</v>
      </c>
      <c r="M42" s="10">
        <f t="shared" si="8"/>
        <v>0.3252083723853607</v>
      </c>
      <c r="N42" s="18">
        <f t="shared" si="32"/>
        <v>2.4897228669937705</v>
      </c>
      <c r="O42">
        <f t="shared" si="33"/>
        <v>0.06916362140659513</v>
      </c>
      <c r="P42">
        <f t="shared" si="34"/>
        <v>-0.9834237670653558</v>
      </c>
      <c r="Q42" s="9">
        <f t="shared" si="35"/>
        <v>0.97190591215509</v>
      </c>
      <c r="R42">
        <f t="shared" si="36"/>
        <v>0.24987382020742255</v>
      </c>
      <c r="S42" s="18">
        <f t="shared" si="37"/>
        <v>3.6685784577477025</v>
      </c>
      <c r="T42">
        <f t="shared" si="38"/>
        <v>-0.8083055407853891</v>
      </c>
      <c r="U42">
        <f t="shared" si="39"/>
        <v>0.27679418895977886</v>
      </c>
      <c r="V42">
        <f t="shared" si="40"/>
        <v>-1.2689475100918792</v>
      </c>
      <c r="W42" s="9">
        <f t="shared" si="41"/>
        <v>861.1687251784496</v>
      </c>
      <c r="X42" s="9">
        <f t="shared" si="42"/>
        <v>-189.7431008031892</v>
      </c>
      <c r="Y42" s="9">
        <f t="shared" si="43"/>
        <v>64.97516724492762</v>
      </c>
      <c r="Z42" s="9">
        <f t="shared" si="44"/>
        <v>-297.875027662648</v>
      </c>
      <c r="AB42" s="9">
        <v>826.539268651302</v>
      </c>
      <c r="AC42" s="9">
        <v>809.9103103703432</v>
      </c>
      <c r="AD42" s="9">
        <v>817.4108865301619</v>
      </c>
      <c r="AE42" s="9">
        <v>915.4450269683024</v>
      </c>
      <c r="AF42" s="9">
        <v>1130.3733023046086</v>
      </c>
      <c r="AG42" s="9">
        <v>-188.48144129882814</v>
      </c>
      <c r="AH42" s="9">
        <v>-158.2225582332671</v>
      </c>
      <c r="AI42" s="9">
        <v>-129.30937925531296</v>
      </c>
      <c r="AJ42" s="9">
        <v>-101.78107958750955</v>
      </c>
      <c r="AK42" s="9">
        <v>-88.77275595265704</v>
      </c>
    </row>
    <row r="43" spans="1:37" ht="11.25">
      <c r="A43">
        <f t="shared" si="22"/>
        <v>3</v>
      </c>
      <c r="B43" s="75">
        <v>1.9</v>
      </c>
      <c r="C43" s="43">
        <f t="shared" si="23"/>
        <v>90</v>
      </c>
      <c r="D43">
        <f t="shared" si="25"/>
        <v>0.06</v>
      </c>
      <c r="E43" s="10">
        <f t="shared" si="26"/>
        <v>3.2375997250834962</v>
      </c>
      <c r="F43">
        <f t="shared" si="2"/>
        <v>0.3699809685835549</v>
      </c>
      <c r="G43">
        <f t="shared" si="27"/>
        <v>0.05729304067297871</v>
      </c>
      <c r="H43" s="18">
        <f t="shared" si="28"/>
        <v>1.047247611493903</v>
      </c>
      <c r="I43" s="18">
        <f t="shared" si="29"/>
        <v>-14.084576640645238</v>
      </c>
      <c r="J43" s="18">
        <f t="shared" si="30"/>
        <v>0.1309059514367379</v>
      </c>
      <c r="K43" s="18">
        <f t="shared" si="31"/>
        <v>-1.7605720800806548</v>
      </c>
      <c r="L43" s="42">
        <f t="shared" si="24"/>
        <v>110</v>
      </c>
      <c r="M43" s="10">
        <f t="shared" si="8"/>
        <v>0.3252083723853607</v>
      </c>
      <c r="N43" s="18">
        <f t="shared" si="32"/>
        <v>2.2821451470500684</v>
      </c>
      <c r="O43">
        <f t="shared" si="33"/>
        <v>0.0573609227291913</v>
      </c>
      <c r="P43">
        <f t="shared" si="34"/>
        <v>-0.8947652267340932</v>
      </c>
      <c r="Q43" s="9">
        <f t="shared" si="35"/>
        <v>0.8038950864288575</v>
      </c>
      <c r="R43">
        <f t="shared" si="36"/>
        <v>0.20693450287150766</v>
      </c>
      <c r="S43" s="18">
        <f t="shared" si="37"/>
        <v>4.053821813738743</v>
      </c>
      <c r="T43">
        <f t="shared" si="38"/>
        <v>-0.8870783135180598</v>
      </c>
      <c r="U43">
        <f t="shared" si="39"/>
        <v>0.2771936140818844</v>
      </c>
      <c r="V43">
        <f t="shared" si="40"/>
        <v>-1.3704521251643427</v>
      </c>
      <c r="W43" s="9">
        <f t="shared" si="41"/>
        <v>951.6014455313772</v>
      </c>
      <c r="X43" s="9">
        <f t="shared" si="42"/>
        <v>-208.2343635782025</v>
      </c>
      <c r="Y43" s="9">
        <f t="shared" si="43"/>
        <v>65.06892901864177</v>
      </c>
      <c r="Z43" s="9">
        <f t="shared" si="44"/>
        <v>-321.70240411607375</v>
      </c>
      <c r="AB43" s="9">
        <v>913.7582933460851</v>
      </c>
      <c r="AC43" s="9">
        <v>888.0773214667255</v>
      </c>
      <c r="AD43" s="9">
        <v>885.2944247648007</v>
      </c>
      <c r="AE43" s="9">
        <v>971.6801045720861</v>
      </c>
      <c r="AF43" s="9">
        <v>1181.6980339808817</v>
      </c>
      <c r="AG43" s="9">
        <v>-206.79228410782176</v>
      </c>
      <c r="AH43" s="9">
        <v>-171.27309190270162</v>
      </c>
      <c r="AI43" s="9">
        <v>-137.64844315593612</v>
      </c>
      <c r="AJ43" s="9">
        <v>-105.85448136317</v>
      </c>
      <c r="AK43" s="9">
        <v>-90.83215820823966</v>
      </c>
    </row>
    <row r="44" spans="1:37" ht="11.25">
      <c r="A44">
        <f t="shared" si="22"/>
        <v>3</v>
      </c>
      <c r="B44" s="75">
        <v>1.95</v>
      </c>
      <c r="C44" s="43">
        <f t="shared" si="23"/>
        <v>90</v>
      </c>
      <c r="D44">
        <f t="shared" si="25"/>
        <v>0.06</v>
      </c>
      <c r="E44" s="10">
        <f t="shared" si="26"/>
        <v>3.322799717848852</v>
      </c>
      <c r="F44">
        <f t="shared" si="2"/>
        <v>0.3699809685835549</v>
      </c>
      <c r="G44">
        <f t="shared" si="27"/>
        <v>0.07292991226462106</v>
      </c>
      <c r="H44" s="18">
        <f t="shared" si="28"/>
        <v>0.8227076947836467</v>
      </c>
      <c r="I44" s="18">
        <f t="shared" si="29"/>
        <v>-12.785781523020844</v>
      </c>
      <c r="J44" s="18">
        <f t="shared" si="30"/>
        <v>0.10283846184795584</v>
      </c>
      <c r="K44" s="18">
        <f t="shared" si="31"/>
        <v>-1.5982226903776056</v>
      </c>
      <c r="L44" s="42">
        <f t="shared" si="24"/>
        <v>110</v>
      </c>
      <c r="M44" s="10">
        <f t="shared" si="8"/>
        <v>0.3252083723853607</v>
      </c>
      <c r="N44" s="18">
        <f t="shared" si="32"/>
        <v>2.1275035542362435</v>
      </c>
      <c r="O44">
        <f t="shared" si="33"/>
        <v>0.04833762164259886</v>
      </c>
      <c r="P44">
        <f t="shared" si="34"/>
        <v>-0.8205396760561755</v>
      </c>
      <c r="Q44" s="9">
        <f t="shared" si="35"/>
        <v>0.6756218856484365</v>
      </c>
      <c r="R44">
        <f t="shared" si="36"/>
        <v>0.17413049536445438</v>
      </c>
      <c r="S44" s="18">
        <f t="shared" si="37"/>
        <v>4.4370958603290465</v>
      </c>
      <c r="T44">
        <f t="shared" si="38"/>
        <v>-0.9661664574484022</v>
      </c>
      <c r="U44">
        <f t="shared" si="39"/>
        <v>0.27759423495251895</v>
      </c>
      <c r="V44">
        <f t="shared" si="40"/>
        <v>-1.4722290567393073</v>
      </c>
      <c r="W44" s="9">
        <f t="shared" si="41"/>
        <v>1041.571886643</v>
      </c>
      <c r="X44" s="9">
        <f t="shared" si="42"/>
        <v>-226.79965715707755</v>
      </c>
      <c r="Y44" s="9">
        <f t="shared" si="43"/>
        <v>65.16297148452269</v>
      </c>
      <c r="Z44" s="9">
        <f t="shared" si="44"/>
        <v>-345.59370463654756</v>
      </c>
      <c r="AB44" s="9">
        <v>1000.4967162720201</v>
      </c>
      <c r="AC44" s="9">
        <v>965.8194301781724</v>
      </c>
      <c r="AD44" s="9">
        <v>952.8502347250139</v>
      </c>
      <c r="AE44" s="9">
        <v>1027.7410133833584</v>
      </c>
      <c r="AF44" s="9">
        <v>1232.940287273751</v>
      </c>
      <c r="AG44" s="9">
        <v>-225.18097444850218</v>
      </c>
      <c r="AH44" s="9">
        <v>-184.2238715373564</v>
      </c>
      <c r="AI44" s="9">
        <v>-145.82650803376922</v>
      </c>
      <c r="AJ44" s="9">
        <v>-109.8009575353576</v>
      </c>
      <c r="AK44" s="9">
        <v>-92.81442476269349</v>
      </c>
    </row>
    <row r="45" spans="1:37" ht="11.25">
      <c r="A45">
        <f t="shared" si="22"/>
        <v>3</v>
      </c>
      <c r="B45" s="75">
        <v>2</v>
      </c>
      <c r="C45" s="43">
        <f t="shared" si="23"/>
        <v>90</v>
      </c>
      <c r="D45">
        <f t="shared" si="25"/>
        <v>0.06</v>
      </c>
      <c r="E45" s="10">
        <f t="shared" si="26"/>
        <v>3.4079997106142073</v>
      </c>
      <c r="F45">
        <f t="shared" si="2"/>
        <v>0.3699809685835549</v>
      </c>
      <c r="G45">
        <f t="shared" si="27"/>
        <v>0.09046506442570798</v>
      </c>
      <c r="H45" s="18">
        <f t="shared" si="28"/>
        <v>0.663239454709872</v>
      </c>
      <c r="I45" s="18">
        <f t="shared" si="29"/>
        <v>-11.749044914508492</v>
      </c>
      <c r="J45" s="18">
        <f t="shared" si="30"/>
        <v>0.082904931838734</v>
      </c>
      <c r="K45" s="18">
        <f t="shared" si="31"/>
        <v>-1.4686306143135615</v>
      </c>
      <c r="L45" s="42">
        <f t="shared" si="24"/>
        <v>110</v>
      </c>
      <c r="M45" s="10">
        <f t="shared" si="8"/>
        <v>0.3252083723853607</v>
      </c>
      <c r="N45" s="18">
        <f t="shared" si="32"/>
        <v>2.008082886722277</v>
      </c>
      <c r="O45">
        <f t="shared" si="33"/>
        <v>0.041285612455000203</v>
      </c>
      <c r="P45">
        <f t="shared" si="34"/>
        <v>-0.7574976762176088</v>
      </c>
      <c r="Q45" s="9">
        <f t="shared" si="35"/>
        <v>0.5755072312708618</v>
      </c>
      <c r="R45">
        <f t="shared" si="36"/>
        <v>0.14851150366053975</v>
      </c>
      <c r="S45" s="18">
        <f t="shared" si="37"/>
        <v>4.818870513851317</v>
      </c>
      <c r="T45">
        <f t="shared" si="38"/>
        <v>-1.0455354782346218</v>
      </c>
      <c r="U45">
        <f t="shared" si="39"/>
        <v>0.2779960571227453</v>
      </c>
      <c r="V45">
        <f t="shared" si="40"/>
        <v>-1.5742794019763349</v>
      </c>
      <c r="W45" s="9">
        <f t="shared" si="41"/>
        <v>1131.1903575209717</v>
      </c>
      <c r="X45" s="9">
        <f t="shared" si="42"/>
        <v>-245.4308842757947</v>
      </c>
      <c r="Y45" s="9">
        <f t="shared" si="43"/>
        <v>65.2572959456369</v>
      </c>
      <c r="Z45" s="9">
        <f t="shared" si="44"/>
        <v>-369.54918677328413</v>
      </c>
      <c r="AB45" s="9">
        <v>1086.8696078461567</v>
      </c>
      <c r="AC45" s="9">
        <v>1043.2316326026114</v>
      </c>
      <c r="AD45" s="9">
        <v>1020.1434268305816</v>
      </c>
      <c r="AE45" s="9">
        <v>1083.654784656112</v>
      </c>
      <c r="AF45" s="9">
        <v>1284.1099360912235</v>
      </c>
      <c r="AG45" s="9">
        <v>-243.63831383310554</v>
      </c>
      <c r="AH45" s="9">
        <v>-197.07071838930653</v>
      </c>
      <c r="AI45" s="9">
        <v>-153.84602840068695</v>
      </c>
      <c r="AJ45" s="9">
        <v>-113.6259441290975</v>
      </c>
      <c r="AK45" s="9">
        <v>-94.72373751428115</v>
      </c>
    </row>
    <row r="46" spans="1:37" ht="11.25">
      <c r="A46">
        <f t="shared" si="22"/>
        <v>3</v>
      </c>
      <c r="B46" s="75">
        <v>2.05</v>
      </c>
      <c r="C46" s="43">
        <f t="shared" si="23"/>
        <v>90</v>
      </c>
      <c r="D46">
        <f aca="true" t="shared" si="45" ref="D46:D55">A46/Ro</f>
        <v>0.06</v>
      </c>
      <c r="E46" s="10">
        <f aca="true" t="shared" si="46" ref="E46:E55">w*B46/Ro/1000000</f>
        <v>3.4931997033795628</v>
      </c>
      <c r="F46">
        <f t="shared" si="2"/>
        <v>0.3699809685835549</v>
      </c>
      <c r="G46">
        <f aca="true" t="shared" si="47" ref="G46:G55">(COS(F46)-E46*SIN(F46))^2+(D46*SIN(F46))^2</f>
        <v>0.1098984971562397</v>
      </c>
      <c r="H46" s="18">
        <f aca="true" t="shared" si="48" ref="H46:H55">D46/G46</f>
        <v>0.5459583302099176</v>
      </c>
      <c r="I46" s="18">
        <f aca="true" t="shared" si="49" ref="I46:I55">((1-(D46^2+E46^2))*SIN(F46)*COS(F46)+E46*((COS(F46))^2-(SIN(F46))^2))/G46</f>
        <v>-10.902649213663231</v>
      </c>
      <c r="J46" s="18">
        <f aca="true" t="shared" si="50" ref="J46:J55">H46/N</f>
        <v>0.0682447912762397</v>
      </c>
      <c r="K46" s="18">
        <f aca="true" t="shared" si="51" ref="K46:K55">I46/N</f>
        <v>-1.362831151707904</v>
      </c>
      <c r="L46" s="42">
        <f t="shared" si="24"/>
        <v>110</v>
      </c>
      <c r="M46" s="10">
        <f t="shared" si="8"/>
        <v>0.3252083723853607</v>
      </c>
      <c r="N46" s="18">
        <f aca="true" t="shared" si="52" ref="N46:N55">(COS(M46)-K46*SIN(M46))^2+(J46*SIN(M46))^2</f>
        <v>1.9132121063655894</v>
      </c>
      <c r="O46">
        <f aca="true" t="shared" si="53" ref="O46:O55">J46/N46</f>
        <v>0.03567026941193682</v>
      </c>
      <c r="P46">
        <f aca="true" t="shared" si="54" ref="P46:P55">((1-(K46^2+J46^2))*SIN(M46)*COS(M46)+K46*((COS(M46))^2-(SIN(M46))^2))/N46</f>
        <v>-0.7032947516960018</v>
      </c>
      <c r="Q46" s="9">
        <f aca="true" t="shared" si="55" ref="Q46:Q55">O46^2+P46^2</f>
        <v>0.4958958758830609</v>
      </c>
      <c r="R46">
        <f aca="true" t="shared" si="56" ref="R46:R55">SQRT(O46*(Q46-O46))</f>
        <v>0.1281263882777354</v>
      </c>
      <c r="S46" s="18">
        <f aca="true" t="shared" si="57" ref="S46:S55">SQRT(1-(1-2*O46)^2)/2/O46</f>
        <v>5.199476066306453</v>
      </c>
      <c r="T46">
        <f aca="true" t="shared" si="58" ref="T46:T55">1/(P46-(1-O46)/S46)</f>
        <v>-1.125161295523054</v>
      </c>
      <c r="U46">
        <f aca="true" t="shared" si="59" ref="U46:U55">O46/R46</f>
        <v>0.2783990861789965</v>
      </c>
      <c r="V46">
        <f aca="true" t="shared" si="60" ref="V46:V55">(P46-R46)/Q46</f>
        <v>-1.6766042639358383</v>
      </c>
      <c r="W46" s="9">
        <f aca="true" t="shared" si="61" ref="W46:W55">S46/w/Ro*1000000000000</f>
        <v>1220.534391505421</v>
      </c>
      <c r="X46" s="9">
        <f aca="true" t="shared" si="62" ref="X46:X55">T46/w/Ro*1000000000000</f>
        <v>-264.12239226869457</v>
      </c>
      <c r="Y46" s="9">
        <f aca="true" t="shared" si="63" ref="Y46:Y55">U46/w/Ro*1000000000000</f>
        <v>65.35190371335378</v>
      </c>
      <c r="Z46" s="9">
        <f aca="true" t="shared" si="64" ref="Z46:Z55">V46/w/Ro*1000000000000</f>
        <v>-393.56910946067467</v>
      </c>
      <c r="AB46" s="9">
        <v>1172.957720561334</v>
      </c>
      <c r="AC46" s="9">
        <v>1120.382314909771</v>
      </c>
      <c r="AD46" s="9">
        <v>1087.222766037404</v>
      </c>
      <c r="AE46" s="9">
        <v>1139.4430792166477</v>
      </c>
      <c r="AF46" s="9">
        <v>1335.2153277546151</v>
      </c>
      <c r="AG46" s="9">
        <v>-262.1578851392455</v>
      </c>
      <c r="AH46" s="9">
        <v>-209.81109372212538</v>
      </c>
      <c r="AI46" s="9">
        <v>-161.70998513869043</v>
      </c>
      <c r="AJ46" s="9">
        <v>-117.33465139786964</v>
      </c>
      <c r="AK46" s="9">
        <v>-96.56399231650289</v>
      </c>
    </row>
    <row r="47" spans="1:37" ht="11.25">
      <c r="A47">
        <f t="shared" si="22"/>
        <v>3</v>
      </c>
      <c r="B47" s="75">
        <v>2.1</v>
      </c>
      <c r="C47" s="43">
        <f t="shared" si="23"/>
        <v>90</v>
      </c>
      <c r="D47">
        <f t="shared" si="45"/>
        <v>0.06</v>
      </c>
      <c r="E47" s="10">
        <f t="shared" si="46"/>
        <v>3.578399696144918</v>
      </c>
      <c r="F47">
        <f t="shared" si="2"/>
        <v>0.3699809685835549</v>
      </c>
      <c r="G47">
        <f t="shared" si="47"/>
        <v>0.13123021045621594</v>
      </c>
      <c r="H47" s="18">
        <f t="shared" si="48"/>
        <v>0.4572117943834174</v>
      </c>
      <c r="I47" s="18">
        <f t="shared" si="49"/>
        <v>-10.1987636495498</v>
      </c>
      <c r="J47" s="18">
        <f t="shared" si="50"/>
        <v>0.05715147429792718</v>
      </c>
      <c r="K47" s="18">
        <f t="shared" si="51"/>
        <v>-1.274845456193725</v>
      </c>
      <c r="L47" s="42">
        <f t="shared" si="24"/>
        <v>110</v>
      </c>
      <c r="M47" s="10">
        <f t="shared" si="8"/>
        <v>0.3252083723853607</v>
      </c>
      <c r="N47" s="18">
        <f t="shared" si="52"/>
        <v>1.8361016815342195</v>
      </c>
      <c r="O47">
        <f t="shared" si="53"/>
        <v>0.031126530122325385</v>
      </c>
      <c r="P47">
        <f t="shared" si="54"/>
        <v>-0.6561975514837239</v>
      </c>
      <c r="Q47" s="9">
        <f t="shared" si="55"/>
        <v>0.4315640874506905</v>
      </c>
      <c r="R47">
        <f t="shared" si="56"/>
        <v>0.11164332353657229</v>
      </c>
      <c r="S47" s="18">
        <f t="shared" si="57"/>
        <v>5.579151788420258</v>
      </c>
      <c r="T47">
        <f t="shared" si="58"/>
        <v>-1.205026617642526</v>
      </c>
      <c r="U47">
        <f t="shared" si="59"/>
        <v>0.27880332774336397</v>
      </c>
      <c r="V47">
        <f t="shared" si="60"/>
        <v>-1.7792047516187914</v>
      </c>
      <c r="W47" s="9">
        <f t="shared" si="61"/>
        <v>1309.66015543816</v>
      </c>
      <c r="X47" s="9">
        <f t="shared" si="62"/>
        <v>-282.87012205769224</v>
      </c>
      <c r="Y47" s="9">
        <f t="shared" si="63"/>
        <v>65.44679610741319</v>
      </c>
      <c r="Z47" s="9">
        <f t="shared" si="64"/>
        <v>-417.6537330276085</v>
      </c>
      <c r="AB47" s="9">
        <v>1258.8194821202296</v>
      </c>
      <c r="AC47" s="9">
        <v>1197.3220321238935</v>
      </c>
      <c r="AD47" s="9">
        <v>1154.1255412080018</v>
      </c>
      <c r="AE47" s="9">
        <v>1195.1234689312041</v>
      </c>
      <c r="AF47" s="9">
        <v>1386.2635689112878</v>
      </c>
      <c r="AG47" s="9">
        <v>-280.7350804943801</v>
      </c>
      <c r="AH47" s="9">
        <v>-222.44354817153717</v>
      </c>
      <c r="AI47" s="9">
        <v>-169.4216746171173</v>
      </c>
      <c r="AJ47" s="9">
        <v>-120.932054872863</v>
      </c>
      <c r="AK47" s="9">
        <v>-98.3388209998677</v>
      </c>
    </row>
    <row r="48" spans="1:37" ht="11.25">
      <c r="A48">
        <f t="shared" si="22"/>
        <v>3</v>
      </c>
      <c r="B48" s="75">
        <v>2.15</v>
      </c>
      <c r="C48" s="43">
        <f t="shared" si="23"/>
        <v>90</v>
      </c>
      <c r="D48">
        <f t="shared" si="45"/>
        <v>0.06</v>
      </c>
      <c r="E48" s="10">
        <f t="shared" si="46"/>
        <v>3.663599688910273</v>
      </c>
      <c r="F48">
        <f t="shared" si="2"/>
        <v>0.3699809685835549</v>
      </c>
      <c r="G48">
        <f t="shared" si="47"/>
        <v>0.15446020432563684</v>
      </c>
      <c r="H48" s="18">
        <f t="shared" si="48"/>
        <v>0.3884495703081326</v>
      </c>
      <c r="I48" s="18">
        <f t="shared" si="49"/>
        <v>-9.604295949040479</v>
      </c>
      <c r="J48" s="18">
        <f t="shared" si="50"/>
        <v>0.048556196288516575</v>
      </c>
      <c r="K48" s="18">
        <f t="shared" si="51"/>
        <v>-1.2005369936300598</v>
      </c>
      <c r="L48" s="42">
        <f t="shared" si="24"/>
        <v>110</v>
      </c>
      <c r="M48" s="10">
        <f t="shared" si="8"/>
        <v>0.3252083723853607</v>
      </c>
      <c r="N48" s="18">
        <f t="shared" si="52"/>
        <v>1.7722362435214931</v>
      </c>
      <c r="O48">
        <f t="shared" si="53"/>
        <v>0.027398263897387504</v>
      </c>
      <c r="P48">
        <f t="shared" si="54"/>
        <v>-0.6148972894596109</v>
      </c>
      <c r="Q48" s="9">
        <f t="shared" si="55"/>
        <v>0.3788493414493674</v>
      </c>
      <c r="R48">
        <f t="shared" si="56"/>
        <v>0.09812822921968146</v>
      </c>
      <c r="S48" s="18">
        <f t="shared" si="57"/>
        <v>5.9580754419261845</v>
      </c>
      <c r="T48">
        <f t="shared" si="58"/>
        <v>-1.2851187406428521</v>
      </c>
      <c r="U48">
        <f t="shared" si="59"/>
        <v>0.27920878747389305</v>
      </c>
      <c r="V48">
        <f t="shared" si="60"/>
        <v>-1.882081980006786</v>
      </c>
      <c r="W48" s="9">
        <f t="shared" si="61"/>
        <v>1398.609377429176</v>
      </c>
      <c r="X48" s="9">
        <f t="shared" si="62"/>
        <v>-301.6710914946038</v>
      </c>
      <c r="Y48" s="9">
        <f t="shared" si="63"/>
        <v>65.5419744559949</v>
      </c>
      <c r="Z48" s="9">
        <f t="shared" si="64"/>
        <v>-441.80331920687576</v>
      </c>
      <c r="AB48" s="9">
        <v>1344.498258638763</v>
      </c>
      <c r="AC48" s="9">
        <v>1274.0890041134674</v>
      </c>
      <c r="AD48" s="9">
        <v>1220.880779167875</v>
      </c>
      <c r="AE48" s="9">
        <v>1250.7103653341942</v>
      </c>
      <c r="AF48" s="9">
        <v>1437.2607491431713</v>
      </c>
      <c r="AG48" s="9">
        <v>-299.36651265330136</v>
      </c>
      <c r="AH48" s="9">
        <v>-234.96737698642673</v>
      </c>
      <c r="AI48" s="9">
        <v>-176.9845723330252</v>
      </c>
      <c r="AJ48" s="9">
        <v>-124.42289429814174</v>
      </c>
      <c r="AK48" s="9">
        <v>-100.05161184482799</v>
      </c>
    </row>
    <row r="49" spans="1:37" ht="11.25">
      <c r="A49">
        <f t="shared" si="22"/>
        <v>3</v>
      </c>
      <c r="B49" s="75">
        <v>2.2</v>
      </c>
      <c r="C49" s="43">
        <f t="shared" si="23"/>
        <v>90</v>
      </c>
      <c r="D49">
        <f t="shared" si="45"/>
        <v>0.06</v>
      </c>
      <c r="E49" s="10">
        <f t="shared" si="46"/>
        <v>3.7487996816756284</v>
      </c>
      <c r="F49">
        <f t="shared" si="2"/>
        <v>0.3699809685835549</v>
      </c>
      <c r="G49">
        <f t="shared" si="47"/>
        <v>0.17958847876450257</v>
      </c>
      <c r="H49" s="18">
        <f t="shared" si="48"/>
        <v>0.3340971559688916</v>
      </c>
      <c r="I49" s="18">
        <f t="shared" si="49"/>
        <v>-9.09563697263903</v>
      </c>
      <c r="J49" s="18">
        <f t="shared" si="50"/>
        <v>0.04176214449611145</v>
      </c>
      <c r="K49" s="18">
        <f t="shared" si="51"/>
        <v>-1.1369546215798787</v>
      </c>
      <c r="L49" s="42">
        <f t="shared" si="24"/>
        <v>110</v>
      </c>
      <c r="M49" s="10">
        <f t="shared" si="8"/>
        <v>0.3252083723853607</v>
      </c>
      <c r="N49" s="18">
        <f t="shared" si="52"/>
        <v>1.7185012310174357</v>
      </c>
      <c r="O49">
        <f t="shared" si="53"/>
        <v>0.02430149233666027</v>
      </c>
      <c r="P49">
        <f t="shared" si="54"/>
        <v>-0.5783874742743698</v>
      </c>
      <c r="Q49" s="9">
        <f t="shared" si="55"/>
        <v>0.3351226329272735</v>
      </c>
      <c r="R49">
        <f t="shared" si="56"/>
        <v>0.08691039964316578</v>
      </c>
      <c r="S49" s="18">
        <f t="shared" si="57"/>
        <v>6.336381952222121</v>
      </c>
      <c r="T49">
        <f t="shared" si="58"/>
        <v>-1.3654281559286852</v>
      </c>
      <c r="U49">
        <f t="shared" si="59"/>
        <v>0.27961547106487417</v>
      </c>
      <c r="V49">
        <f t="shared" si="60"/>
        <v>-1.9852370701023792</v>
      </c>
      <c r="W49" s="9">
        <f t="shared" si="61"/>
        <v>1487.4137301097703</v>
      </c>
      <c r="X49" s="9">
        <f t="shared" si="62"/>
        <v>-320.52306851460395</v>
      </c>
      <c r="Y49" s="9">
        <f t="shared" si="63"/>
        <v>65.63744009578696</v>
      </c>
      <c r="Z49" s="9">
        <f t="shared" si="64"/>
        <v>-466.0181311446389</v>
      </c>
      <c r="AB49" s="9">
        <v>1430.0269406469615</v>
      </c>
      <c r="AC49" s="9">
        <v>1350.712684823552</v>
      </c>
      <c r="AD49" s="9">
        <v>1287.5114287681902</v>
      </c>
      <c r="AE49" s="9">
        <v>1306.2157044942592</v>
      </c>
      <c r="AF49" s="9">
        <v>1488.2121176370167</v>
      </c>
      <c r="AG49" s="9">
        <v>-318.0496433978008</v>
      </c>
      <c r="AH49" s="9">
        <v>-247.38239621179545</v>
      </c>
      <c r="AI49" s="9">
        <v>-184.4022428211627</v>
      </c>
      <c r="AJ49" s="9">
        <v>-127.8116774871864</v>
      </c>
      <c r="AK49" s="9">
        <v>-101.70552850518342</v>
      </c>
    </row>
    <row r="50" spans="1:37" ht="11.25">
      <c r="A50">
        <f t="shared" si="22"/>
        <v>3</v>
      </c>
      <c r="B50" s="75">
        <v>2.25</v>
      </c>
      <c r="C50" s="43">
        <f t="shared" si="23"/>
        <v>90</v>
      </c>
      <c r="D50">
        <f t="shared" si="45"/>
        <v>0.06</v>
      </c>
      <c r="E50" s="10">
        <f t="shared" si="46"/>
        <v>3.833999674440984</v>
      </c>
      <c r="F50">
        <f t="shared" si="2"/>
        <v>0.3699809685835549</v>
      </c>
      <c r="G50">
        <f t="shared" si="47"/>
        <v>0.2066150337728128</v>
      </c>
      <c r="H50" s="18">
        <f t="shared" si="48"/>
        <v>0.2903951319727008</v>
      </c>
      <c r="I50" s="18">
        <f t="shared" si="49"/>
        <v>-8.6554988052962</v>
      </c>
      <c r="J50" s="18">
        <f t="shared" si="50"/>
        <v>0.0362993914965876</v>
      </c>
      <c r="K50" s="18">
        <f t="shared" si="51"/>
        <v>-1.081937350662025</v>
      </c>
      <c r="L50" s="42">
        <f t="shared" si="24"/>
        <v>110</v>
      </c>
      <c r="M50" s="10">
        <f t="shared" si="8"/>
        <v>0.3252083723853607</v>
      </c>
      <c r="N50" s="18">
        <f t="shared" si="52"/>
        <v>1.6726815682924174</v>
      </c>
      <c r="O50">
        <f t="shared" si="53"/>
        <v>0.021701316128953575</v>
      </c>
      <c r="P50">
        <f t="shared" si="54"/>
        <v>-0.5458815274656706</v>
      </c>
      <c r="Q50" s="9">
        <f t="shared" si="55"/>
        <v>0.29845758914998255</v>
      </c>
      <c r="R50">
        <f t="shared" si="56"/>
        <v>0.0774982281829742</v>
      </c>
      <c r="S50" s="18">
        <f t="shared" si="57"/>
        <v>6.714175637896281</v>
      </c>
      <c r="T50">
        <f t="shared" si="58"/>
        <v>-1.4459476384550034</v>
      </c>
      <c r="U50">
        <f t="shared" si="59"/>
        <v>0.28002338424714074</v>
      </c>
      <c r="V50">
        <f t="shared" si="60"/>
        <v>-2.088671148969781</v>
      </c>
      <c r="W50" s="9">
        <f t="shared" si="61"/>
        <v>1576.0977014135292</v>
      </c>
      <c r="X50" s="9">
        <f t="shared" si="62"/>
        <v>-339.42435709759076</v>
      </c>
      <c r="Y50" s="9">
        <f t="shared" si="63"/>
        <v>65.73319437205551</v>
      </c>
      <c r="Z50" s="9">
        <f t="shared" si="64"/>
        <v>-490.298433409984</v>
      </c>
      <c r="AB50" s="9">
        <v>1515.4309416947292</v>
      </c>
      <c r="AC50" s="9">
        <v>1427.2161532965147</v>
      </c>
      <c r="AD50" s="9">
        <v>1354.0358827114267</v>
      </c>
      <c r="AE50" s="9">
        <v>1361.649460077474</v>
      </c>
      <c r="AF50" s="9">
        <v>1539.1222240786633</v>
      </c>
      <c r="AG50" s="9">
        <v>-336.78254059479457</v>
      </c>
      <c r="AH50" s="9">
        <v>-259.68879288141756</v>
      </c>
      <c r="AI50" s="9">
        <v>-191.67827919352493</v>
      </c>
      <c r="AJ50" s="9">
        <v>-131.1026871993234</v>
      </c>
      <c r="AK50" s="9">
        <v>-103.30352743179718</v>
      </c>
    </row>
    <row r="51" spans="1:37" ht="11.25">
      <c r="A51">
        <f t="shared" si="22"/>
        <v>3</v>
      </c>
      <c r="B51" s="75">
        <v>2.3</v>
      </c>
      <c r="C51" s="43">
        <f t="shared" si="23"/>
        <v>90</v>
      </c>
      <c r="D51">
        <f t="shared" si="45"/>
        <v>0.06</v>
      </c>
      <c r="E51" s="10">
        <f t="shared" si="46"/>
        <v>3.919199667206338</v>
      </c>
      <c r="F51">
        <f t="shared" si="2"/>
        <v>0.3699809685835549</v>
      </c>
      <c r="G51">
        <f t="shared" si="47"/>
        <v>0.23553986935056745</v>
      </c>
      <c r="H51" s="18">
        <f t="shared" si="48"/>
        <v>0.2547339444716197</v>
      </c>
      <c r="I51" s="18">
        <f t="shared" si="49"/>
        <v>-8.270936177655662</v>
      </c>
      <c r="J51" s="18">
        <f t="shared" si="50"/>
        <v>0.03184174305895246</v>
      </c>
      <c r="K51" s="18">
        <f t="shared" si="51"/>
        <v>-1.0338670222069577</v>
      </c>
      <c r="L51" s="42">
        <f t="shared" si="24"/>
        <v>110</v>
      </c>
      <c r="M51" s="10">
        <f t="shared" si="8"/>
        <v>0.3252083723853607</v>
      </c>
      <c r="N51" s="18">
        <f t="shared" si="52"/>
        <v>1.6331603818067633</v>
      </c>
      <c r="O51">
        <f t="shared" si="53"/>
        <v>0.01949700924273339</v>
      </c>
      <c r="P51">
        <f t="shared" si="54"/>
        <v>-0.5167559128792705</v>
      </c>
      <c r="Q51" s="9">
        <f t="shared" si="55"/>
        <v>0.2674168068650994</v>
      </c>
      <c r="R51">
        <f t="shared" si="56"/>
        <v>0.06952477677562051</v>
      </c>
      <c r="S51" s="18">
        <f t="shared" si="57"/>
        <v>7.091538459876325</v>
      </c>
      <c r="T51">
        <f t="shared" si="58"/>
        <v>-1.526671631760468</v>
      </c>
      <c r="U51">
        <f t="shared" si="59"/>
        <v>0.28043253278837127</v>
      </c>
      <c r="V51">
        <f t="shared" si="60"/>
        <v>-2.192385349775884</v>
      </c>
      <c r="W51" s="9">
        <f t="shared" si="61"/>
        <v>1664.6805309964657</v>
      </c>
      <c r="X51" s="9">
        <f t="shared" si="62"/>
        <v>-358.3736529098058</v>
      </c>
      <c r="Y51" s="9">
        <f t="shared" si="63"/>
        <v>65.8292386387158</v>
      </c>
      <c r="Z51" s="9">
        <f t="shared" si="64"/>
        <v>-514.6444920045515</v>
      </c>
      <c r="AB51" s="9">
        <v>1600.73021827279</v>
      </c>
      <c r="AC51" s="9">
        <v>1503.6177586955368</v>
      </c>
      <c r="AD51" s="9">
        <v>1420.4690613757743</v>
      </c>
      <c r="AE51" s="9">
        <v>1417.0200331469991</v>
      </c>
      <c r="AF51" s="9">
        <v>1589.9950319863217</v>
      </c>
      <c r="AG51" s="9">
        <v>-355.5637145657254</v>
      </c>
      <c r="AH51" s="9">
        <v>-271.8870220980613</v>
      </c>
      <c r="AI51" s="9">
        <v>-198.81626215416034</v>
      </c>
      <c r="AJ51" s="9">
        <v>-134.2999898002408</v>
      </c>
      <c r="AK51" s="9">
        <v>-104.84837387464646</v>
      </c>
    </row>
    <row r="52" spans="1:37" ht="11.25">
      <c r="A52">
        <f t="shared" si="22"/>
        <v>3</v>
      </c>
      <c r="B52" s="75">
        <v>2.35</v>
      </c>
      <c r="C52" s="43">
        <f t="shared" si="23"/>
        <v>90</v>
      </c>
      <c r="D52">
        <f t="shared" si="45"/>
        <v>0.06</v>
      </c>
      <c r="E52" s="10">
        <f t="shared" si="46"/>
        <v>4.004399659971694</v>
      </c>
      <c r="F52">
        <f t="shared" si="2"/>
        <v>0.3699809685835549</v>
      </c>
      <c r="G52">
        <f t="shared" si="47"/>
        <v>0.2663629854977672</v>
      </c>
      <c r="H52" s="18">
        <f t="shared" si="48"/>
        <v>0.22525652311590774</v>
      </c>
      <c r="I52" s="18">
        <f t="shared" si="49"/>
        <v>-7.932065896871265</v>
      </c>
      <c r="J52" s="18">
        <f t="shared" si="50"/>
        <v>0.028157065389488468</v>
      </c>
      <c r="K52" s="18">
        <f t="shared" si="51"/>
        <v>-0.9915082371089081</v>
      </c>
      <c r="L52" s="42">
        <f t="shared" si="24"/>
        <v>110</v>
      </c>
      <c r="M52" s="10">
        <f t="shared" si="8"/>
        <v>0.3252083723853607</v>
      </c>
      <c r="N52" s="18">
        <f t="shared" si="52"/>
        <v>1.5987307461046696</v>
      </c>
      <c r="O52">
        <f t="shared" si="53"/>
        <v>0.017612137289592735</v>
      </c>
      <c r="P52">
        <f t="shared" si="54"/>
        <v>-0.4905100247283885</v>
      </c>
      <c r="Q52" s="9">
        <f t="shared" si="55"/>
        <v>0.24091027173895177</v>
      </c>
      <c r="R52">
        <f t="shared" si="56"/>
        <v>0.06271170066608023</v>
      </c>
      <c r="S52" s="18">
        <f t="shared" si="57"/>
        <v>7.468535729217718</v>
      </c>
      <c r="T52">
        <f t="shared" si="58"/>
        <v>-1.6075958225015425</v>
      </c>
      <c r="U52">
        <f t="shared" si="59"/>
        <v>0.2808429224933915</v>
      </c>
      <c r="V52">
        <f t="shared" si="60"/>
        <v>-2.2963808118316136</v>
      </c>
      <c r="W52" s="9">
        <f t="shared" si="61"/>
        <v>1753.1775500935594</v>
      </c>
      <c r="X52" s="9">
        <f t="shared" si="62"/>
        <v>-377.36994342920605</v>
      </c>
      <c r="Y52" s="9">
        <f t="shared" si="63"/>
        <v>65.9255742584031</v>
      </c>
      <c r="Z52" s="9">
        <f t="shared" si="64"/>
        <v>-539.0565743722433</v>
      </c>
      <c r="AB52" s="9">
        <v>1685.9406658936018</v>
      </c>
      <c r="AC52" s="9">
        <v>1579.9322786263767</v>
      </c>
      <c r="AD52" s="9">
        <v>1486.8231997032094</v>
      </c>
      <c r="AE52" s="9">
        <v>1472.3345520972368</v>
      </c>
      <c r="AF52" s="9">
        <v>1640.834010601514</v>
      </c>
      <c r="AG52" s="9">
        <v>-374.3920050047928</v>
      </c>
      <c r="AH52" s="9">
        <v>-283.9777347177228</v>
      </c>
      <c r="AI52" s="9">
        <v>-205.81973210049526</v>
      </c>
      <c r="AJ52" s="9">
        <v>-137.4074448963912</v>
      </c>
      <c r="AK52" s="9">
        <v>-106.34265655538297</v>
      </c>
    </row>
    <row r="53" spans="1:37" ht="11.25">
      <c r="A53">
        <f t="shared" si="22"/>
        <v>3</v>
      </c>
      <c r="B53" s="75">
        <v>2.4</v>
      </c>
      <c r="C53" s="43">
        <f t="shared" si="23"/>
        <v>90</v>
      </c>
      <c r="D53">
        <f t="shared" si="45"/>
        <v>0.06</v>
      </c>
      <c r="E53" s="10">
        <f t="shared" si="46"/>
        <v>4.089599652737049</v>
      </c>
      <c r="F53">
        <f t="shared" si="2"/>
        <v>0.3699809685835549</v>
      </c>
      <c r="G53">
        <f t="shared" si="47"/>
        <v>0.2990843822144114</v>
      </c>
      <c r="H53" s="18">
        <f t="shared" si="48"/>
        <v>0.20061228057366912</v>
      </c>
      <c r="I53" s="18">
        <f t="shared" si="49"/>
        <v>-7.631213443408321</v>
      </c>
      <c r="J53" s="18">
        <f t="shared" si="50"/>
        <v>0.02507653507170864</v>
      </c>
      <c r="K53" s="18">
        <f t="shared" si="51"/>
        <v>-0.9539016804260402</v>
      </c>
      <c r="L53" s="42">
        <f t="shared" si="24"/>
        <v>110</v>
      </c>
      <c r="M53" s="10">
        <f t="shared" si="8"/>
        <v>0.3252083723853607</v>
      </c>
      <c r="N53" s="18">
        <f t="shared" si="52"/>
        <v>1.5684740540155466</v>
      </c>
      <c r="O53">
        <f t="shared" si="53"/>
        <v>0.015987854569547176</v>
      </c>
      <c r="P53">
        <f t="shared" si="54"/>
        <v>-0.46673734912674364</v>
      </c>
      <c r="Q53" s="9">
        <f t="shared" si="55"/>
        <v>0.21809936456359677</v>
      </c>
      <c r="R53">
        <f t="shared" si="56"/>
        <v>0.056844783653528366</v>
      </c>
      <c r="S53" s="18">
        <f t="shared" si="57"/>
        <v>7.845220145324775</v>
      </c>
      <c r="T53">
        <f t="shared" si="58"/>
        <v>-1.688716839467766</v>
      </c>
      <c r="U53">
        <f t="shared" si="59"/>
        <v>0.28125455920448045</v>
      </c>
      <c r="V53">
        <f t="shared" si="60"/>
        <v>-2.400658680633606</v>
      </c>
      <c r="W53" s="9">
        <f t="shared" si="61"/>
        <v>1841.6011294580467</v>
      </c>
      <c r="X53" s="9">
        <f t="shared" si="62"/>
        <v>-396.41243729176654</v>
      </c>
      <c r="Y53" s="9">
        <f t="shared" si="63"/>
        <v>66.02220260254454</v>
      </c>
      <c r="Z53" s="9">
        <f t="shared" si="64"/>
        <v>-563.5349494090061</v>
      </c>
      <c r="AB53" s="9">
        <v>1771.075105892484</v>
      </c>
      <c r="AC53" s="9">
        <v>1656.1717515322252</v>
      </c>
      <c r="AD53" s="9">
        <v>1553.1084283525931</v>
      </c>
      <c r="AE53" s="9">
        <v>1527.5991061163986</v>
      </c>
      <c r="AF53" s="9">
        <v>1691.642209945487</v>
      </c>
      <c r="AG53" s="9">
        <v>-393.2665010568139</v>
      </c>
      <c r="AH53" s="9">
        <v>-295.9617255345146</v>
      </c>
      <c r="AI53" s="9">
        <v>-212.69217018359294</v>
      </c>
      <c r="AJ53" s="9">
        <v>-140.42871541001225</v>
      </c>
      <c r="AK53" s="9">
        <v>-107.7888011079931</v>
      </c>
    </row>
    <row r="54" spans="1:37" ht="11.25">
      <c r="A54">
        <f t="shared" si="22"/>
        <v>3</v>
      </c>
      <c r="B54" s="75">
        <v>2.45</v>
      </c>
      <c r="C54" s="43">
        <f t="shared" si="23"/>
        <v>90</v>
      </c>
      <c r="D54">
        <f t="shared" si="45"/>
        <v>0.06</v>
      </c>
      <c r="E54" s="10">
        <f t="shared" si="46"/>
        <v>4.174799645502405</v>
      </c>
      <c r="F54">
        <f t="shared" si="2"/>
        <v>0.3699809685835549</v>
      </c>
      <c r="G54">
        <f t="shared" si="47"/>
        <v>0.3337040595005005</v>
      </c>
      <c r="H54" s="18">
        <f t="shared" si="48"/>
        <v>0.17980003027176242</v>
      </c>
      <c r="I54" s="18">
        <f t="shared" si="49"/>
        <v>-7.362329498798075</v>
      </c>
      <c r="J54" s="18">
        <f t="shared" si="50"/>
        <v>0.022475003783970302</v>
      </c>
      <c r="K54" s="18">
        <f t="shared" si="51"/>
        <v>-0.9202911873497593</v>
      </c>
      <c r="L54" s="42">
        <f t="shared" si="24"/>
        <v>110</v>
      </c>
      <c r="M54" s="10">
        <f t="shared" si="8"/>
        <v>0.3252083723853607</v>
      </c>
      <c r="N54" s="18">
        <f t="shared" si="52"/>
        <v>1.5416791168334536</v>
      </c>
      <c r="O54">
        <f t="shared" si="53"/>
        <v>0.01457826310194371</v>
      </c>
      <c r="P54">
        <f t="shared" si="54"/>
        <v>-0.44510437186408003</v>
      </c>
      <c r="Q54" s="9">
        <f t="shared" si="55"/>
        <v>0.19833042760758673</v>
      </c>
      <c r="R54">
        <f t="shared" si="56"/>
        <v>0.051757003388091416</v>
      </c>
      <c r="S54" s="18">
        <f t="shared" si="57"/>
        <v>8.221634709589651</v>
      </c>
      <c r="T54">
        <f t="shared" si="58"/>
        <v>-1.770032036436889</v>
      </c>
      <c r="U54">
        <f t="shared" si="59"/>
        <v>0.28166744880168176</v>
      </c>
      <c r="V54">
        <f t="shared" si="60"/>
        <v>-2.5052201079062515</v>
      </c>
      <c r="W54" s="9">
        <f t="shared" si="61"/>
        <v>1929.9613633142956</v>
      </c>
      <c r="X54" s="9">
        <f t="shared" si="62"/>
        <v>-415.5005133185025</v>
      </c>
      <c r="Y54" s="9">
        <f t="shared" si="63"/>
        <v>66.11912505143216</v>
      </c>
      <c r="Z54" s="9">
        <f t="shared" si="64"/>
        <v>-588.0798874727011</v>
      </c>
      <c r="AB54" s="9">
        <v>1856.1439968619402</v>
      </c>
      <c r="AC54" s="9">
        <v>1732.346085759987</v>
      </c>
      <c r="AD54" s="9">
        <v>1619.333209521218</v>
      </c>
      <c r="AE54" s="9">
        <v>1582.8189288306717</v>
      </c>
      <c r="AF54" s="9">
        <v>1742.4223225466833</v>
      </c>
      <c r="AG54" s="9">
        <v>-412.1864837029391</v>
      </c>
      <c r="AH54" s="9">
        <v>-307.8398955149201</v>
      </c>
      <c r="AI54" s="9">
        <v>-219.43698559807595</v>
      </c>
      <c r="AJ54" s="9">
        <v>-143.367277744341</v>
      </c>
      <c r="AK54" s="9">
        <v>-109.1890823851792</v>
      </c>
    </row>
    <row r="55" spans="1:37" ht="11.25">
      <c r="A55">
        <f t="shared" si="22"/>
        <v>3</v>
      </c>
      <c r="B55" s="75">
        <v>2.5</v>
      </c>
      <c r="C55" s="43">
        <f t="shared" si="23"/>
        <v>90</v>
      </c>
      <c r="D55">
        <f t="shared" si="45"/>
        <v>0.06</v>
      </c>
      <c r="E55" s="10">
        <f t="shared" si="46"/>
        <v>4.259999638267759</v>
      </c>
      <c r="F55">
        <f t="shared" si="2"/>
        <v>0.3699809685835549</v>
      </c>
      <c r="G55">
        <f t="shared" si="47"/>
        <v>0.37022201735603405</v>
      </c>
      <c r="H55" s="18">
        <f t="shared" si="48"/>
        <v>0.16206491561062228</v>
      </c>
      <c r="I55" s="18">
        <f t="shared" si="49"/>
        <v>-7.120581916941527</v>
      </c>
      <c r="J55" s="18">
        <f t="shared" si="50"/>
        <v>0.020258114451327785</v>
      </c>
      <c r="K55" s="18">
        <f t="shared" si="51"/>
        <v>-0.8900727396176908</v>
      </c>
      <c r="L55" s="42">
        <f t="shared" si="24"/>
        <v>110</v>
      </c>
      <c r="M55" s="10">
        <f t="shared" si="8"/>
        <v>0.3252083723853607</v>
      </c>
      <c r="N55" s="18">
        <f t="shared" si="52"/>
        <v>1.5177869683769192</v>
      </c>
      <c r="O55">
        <f t="shared" si="53"/>
        <v>0.013347139534997636</v>
      </c>
      <c r="P55">
        <f t="shared" si="54"/>
        <v>-0.42533491125524575</v>
      </c>
      <c r="Q55" s="9">
        <f t="shared" si="55"/>
        <v>0.18108793286627448</v>
      </c>
      <c r="R55">
        <f t="shared" si="56"/>
        <v>0.047316590899004474</v>
      </c>
      <c r="S55" s="18">
        <f t="shared" si="57"/>
        <v>8.59781486463625</v>
      </c>
      <c r="T55">
        <f t="shared" si="58"/>
        <v>-1.8515393327578733</v>
      </c>
      <c r="U55">
        <f t="shared" si="59"/>
        <v>0.28208159720311665</v>
      </c>
      <c r="V55">
        <f t="shared" si="60"/>
        <v>-2.610066251644071</v>
      </c>
      <c r="W55" s="9">
        <f t="shared" si="61"/>
        <v>2018.2665715277792</v>
      </c>
      <c r="X55" s="9">
        <f t="shared" si="62"/>
        <v>-434.63368309363597</v>
      </c>
      <c r="Y55" s="9">
        <f t="shared" si="63"/>
        <v>66.21634299429643</v>
      </c>
      <c r="Z55" s="9">
        <f t="shared" si="64"/>
        <v>-612.6916603930513</v>
      </c>
      <c r="AB55" s="9">
        <v>1941.1559566498975</v>
      </c>
      <c r="AC55" s="9">
        <v>1808.4635124517795</v>
      </c>
      <c r="AD55" s="9">
        <v>1685.5046683088624</v>
      </c>
      <c r="AE55" s="9">
        <v>1637.9985441600766</v>
      </c>
      <c r="AF55" s="9">
        <v>1793.176734531721</v>
      </c>
      <c r="AG55" s="9">
        <v>-431.1513834914522</v>
      </c>
      <c r="AH55" s="9">
        <v>-319.6132238565985</v>
      </c>
      <c r="AI55" s="9">
        <v>-226.0575072598999</v>
      </c>
      <c r="AJ55" s="9">
        <v>-146.22643181076646</v>
      </c>
      <c r="AK55" s="9">
        <v>-110.54563572490926</v>
      </c>
    </row>
    <row r="56" spans="2:26" ht="11.25">
      <c r="B56" s="75"/>
      <c r="C56" s="8"/>
      <c r="E56" s="10"/>
      <c r="H56" s="18"/>
      <c r="I56" s="18"/>
      <c r="J56" s="18"/>
      <c r="K56" s="18"/>
      <c r="L56" s="35"/>
      <c r="M56" s="10"/>
      <c r="N56" s="18"/>
      <c r="Q56" s="9"/>
      <c r="S56" s="10"/>
      <c r="W56" s="9"/>
      <c r="X56" s="9"/>
      <c r="Y56" s="9"/>
      <c r="Z56" s="9"/>
    </row>
    <row r="57" spans="2:26" ht="11.25">
      <c r="B57" s="75"/>
      <c r="C57" s="8"/>
      <c r="E57" s="10"/>
      <c r="H57" s="18"/>
      <c r="I57" s="18"/>
      <c r="J57" s="18"/>
      <c r="K57" s="18"/>
      <c r="L57" s="35"/>
      <c r="M57" s="10"/>
      <c r="N57" s="18"/>
      <c r="Q57" s="9"/>
      <c r="S57" s="10"/>
      <c r="W57" s="9"/>
      <c r="X57" s="9"/>
      <c r="Y57" s="9"/>
      <c r="Z57" s="9"/>
    </row>
    <row r="58" spans="2:26" ht="11.25">
      <c r="B58" s="75"/>
      <c r="C58" s="8"/>
      <c r="E58" s="10"/>
      <c r="H58" s="18"/>
      <c r="I58" s="18"/>
      <c r="J58" s="18"/>
      <c r="K58" s="18"/>
      <c r="L58" s="35"/>
      <c r="M58" s="10"/>
      <c r="N58" s="18"/>
      <c r="Q58" s="9"/>
      <c r="S58" s="10"/>
      <c r="W58" s="9"/>
      <c r="X58" s="9"/>
      <c r="Y58" s="9"/>
      <c r="Z58" s="9"/>
    </row>
    <row r="59" spans="2:26" ht="11.25">
      <c r="B59" s="75"/>
      <c r="C59" s="8"/>
      <c r="E59" s="10"/>
      <c r="H59" s="18"/>
      <c r="I59" s="18"/>
      <c r="J59" s="18"/>
      <c r="K59" s="18"/>
      <c r="L59" s="35"/>
      <c r="M59" s="10"/>
      <c r="N59" s="18"/>
      <c r="Q59" s="9"/>
      <c r="S59" s="10"/>
      <c r="W59" s="9"/>
      <c r="X59" s="9"/>
      <c r="Y59" s="9"/>
      <c r="Z59" s="9"/>
    </row>
    <row r="60" spans="2:26" ht="11.25">
      <c r="B60" s="75"/>
      <c r="C60" s="8"/>
      <c r="E60" s="10"/>
      <c r="H60" s="18"/>
      <c r="I60" s="18"/>
      <c r="J60" s="18"/>
      <c r="K60" s="18"/>
      <c r="L60" s="35"/>
      <c r="M60" s="10"/>
      <c r="N60" s="18"/>
      <c r="Q60" s="9"/>
      <c r="S60" s="10"/>
      <c r="W60" s="9"/>
      <c r="X60" s="9"/>
      <c r="Y60" s="9"/>
      <c r="Z60" s="9"/>
    </row>
    <row r="61" spans="2:26" ht="11.25">
      <c r="B61" s="75"/>
      <c r="C61" s="8"/>
      <c r="E61" s="10"/>
      <c r="H61" s="18"/>
      <c r="I61" s="18"/>
      <c r="J61" s="18"/>
      <c r="K61" s="18"/>
      <c r="L61" s="35"/>
      <c r="M61" s="10"/>
      <c r="N61" s="18"/>
      <c r="Q61" s="9"/>
      <c r="S61" s="10"/>
      <c r="W61" s="9"/>
      <c r="X61" s="9"/>
      <c r="Y61" s="9"/>
      <c r="Z61" s="9"/>
    </row>
    <row r="62" spans="2:26" ht="11.25">
      <c r="B62" s="75"/>
      <c r="C62" s="8"/>
      <c r="E62" s="10"/>
      <c r="H62" s="18"/>
      <c r="I62" s="18"/>
      <c r="J62" s="18"/>
      <c r="K62" s="18"/>
      <c r="L62" s="35"/>
      <c r="M62" s="10"/>
      <c r="N62" s="18"/>
      <c r="Q62" s="9"/>
      <c r="S62" s="10"/>
      <c r="W62" s="9"/>
      <c r="X62" s="9"/>
      <c r="Y62" s="9"/>
      <c r="Z62" s="9"/>
    </row>
    <row r="63" spans="2:26" ht="11.25">
      <c r="B63" s="75"/>
      <c r="C63" s="8"/>
      <c r="E63" s="10"/>
      <c r="H63" s="18"/>
      <c r="I63" s="18"/>
      <c r="J63" s="18"/>
      <c r="K63" s="18"/>
      <c r="L63" s="35"/>
      <c r="M63" s="10"/>
      <c r="N63" s="18"/>
      <c r="Q63" s="9"/>
      <c r="S63" s="10"/>
      <c r="W63" s="9"/>
      <c r="X63" s="9"/>
      <c r="Y63" s="9"/>
      <c r="Z63" s="9"/>
    </row>
    <row r="64" spans="2:26" ht="11.25">
      <c r="B64" s="75"/>
      <c r="C64" s="8"/>
      <c r="E64" s="10"/>
      <c r="H64" s="18"/>
      <c r="I64" s="18"/>
      <c r="J64" s="18"/>
      <c r="K64" s="18"/>
      <c r="L64" s="35"/>
      <c r="M64" s="10"/>
      <c r="N64" s="18"/>
      <c r="Q64" s="9"/>
      <c r="S64" s="10"/>
      <c r="W64" s="9"/>
      <c r="X64" s="9"/>
      <c r="Y64" s="9"/>
      <c r="Z64" s="9"/>
    </row>
    <row r="65" spans="2:26" ht="11.25">
      <c r="B65" s="75"/>
      <c r="C65" s="8"/>
      <c r="E65" s="10"/>
      <c r="S65" s="10"/>
      <c r="W65" s="9"/>
      <c r="X65" s="9"/>
      <c r="Y65" s="9"/>
      <c r="Z65" s="9"/>
    </row>
    <row r="66" spans="3:26" ht="11.25">
      <c r="C66" s="8"/>
      <c r="E66" s="10"/>
      <c r="S66" s="10"/>
      <c r="W66" s="9"/>
      <c r="X66" s="9"/>
      <c r="Y66" s="9"/>
      <c r="Z66" s="9"/>
    </row>
    <row r="67" ht="11.25">
      <c r="C67" s="8"/>
    </row>
    <row r="68" ht="11.25">
      <c r="C68" s="8"/>
    </row>
    <row r="69" ht="11.25">
      <c r="C69" s="8"/>
    </row>
    <row r="70" ht="11.25">
      <c r="C70" s="8"/>
    </row>
    <row r="71" ht="11.25">
      <c r="C71" s="8"/>
    </row>
    <row r="72" ht="11.25">
      <c r="C72" s="8"/>
    </row>
    <row r="73" ht="11.25">
      <c r="C73" s="8"/>
    </row>
    <row r="74" ht="11.25">
      <c r="C74" s="8"/>
    </row>
    <row r="75" ht="11.25">
      <c r="C75" s="8"/>
    </row>
    <row r="76" ht="11.25">
      <c r="C76" s="8"/>
    </row>
    <row r="77" ht="11.25">
      <c r="C77" s="8"/>
    </row>
    <row r="78" ht="11.25">
      <c r="C78" s="8"/>
    </row>
    <row r="79" ht="11.25">
      <c r="C79" s="8"/>
    </row>
    <row r="80" ht="11.25">
      <c r="C80" s="8"/>
    </row>
    <row r="81" ht="11.25">
      <c r="C81" s="8"/>
    </row>
    <row r="82" ht="11.25">
      <c r="C82" s="8"/>
    </row>
    <row r="83" ht="11.25">
      <c r="C83" s="8"/>
    </row>
    <row r="84" ht="11.25">
      <c r="C84" s="8"/>
    </row>
    <row r="85" ht="11.25">
      <c r="C85" s="8"/>
    </row>
    <row r="86" ht="11.25">
      <c r="C86" s="8"/>
    </row>
    <row r="87" ht="11.25">
      <c r="C87" s="8"/>
    </row>
    <row r="88" ht="11.25">
      <c r="C88" s="8"/>
    </row>
    <row r="89" ht="11.25">
      <c r="C89" s="8"/>
    </row>
    <row r="90" ht="11.25">
      <c r="C90" s="8"/>
    </row>
    <row r="91" ht="11.25">
      <c r="C91" s="8"/>
    </row>
    <row r="92" ht="11.25">
      <c r="C92" s="8"/>
    </row>
    <row r="93" ht="11.25">
      <c r="C93" s="8"/>
    </row>
    <row r="94" ht="11.25">
      <c r="C94" s="8"/>
    </row>
    <row r="95" ht="11.25">
      <c r="C95" s="8"/>
    </row>
    <row r="96" ht="11.25">
      <c r="C96" s="8"/>
    </row>
    <row r="97" ht="11.25">
      <c r="C97" s="8"/>
    </row>
    <row r="98" ht="11.25">
      <c r="C98" s="8"/>
    </row>
    <row r="99" ht="11.25">
      <c r="C99" s="8"/>
    </row>
    <row r="100" ht="11.25">
      <c r="C100" s="8"/>
    </row>
    <row r="101" ht="11.25">
      <c r="C101" s="8"/>
    </row>
    <row r="102" ht="11.25">
      <c r="C102" s="8"/>
    </row>
    <row r="103" ht="11.25">
      <c r="C103" s="8"/>
    </row>
    <row r="104" ht="11.25">
      <c r="C104" s="8"/>
    </row>
    <row r="105" ht="11.25">
      <c r="C105" s="8"/>
    </row>
    <row r="106" ht="11.25">
      <c r="C106" s="8"/>
    </row>
    <row r="107" ht="11.25">
      <c r="C107" s="8"/>
    </row>
    <row r="108" ht="11.25">
      <c r="C108" s="8"/>
    </row>
    <row r="109" ht="11.25">
      <c r="C109" s="8"/>
    </row>
    <row r="110" ht="11.25">
      <c r="C110" s="8"/>
    </row>
    <row r="111" ht="11.25">
      <c r="C111" s="8"/>
    </row>
    <row r="112" ht="11.25">
      <c r="C112" s="8"/>
    </row>
    <row r="113" ht="11.25">
      <c r="C113" s="8"/>
    </row>
    <row r="114" ht="11.25">
      <c r="C114" s="8"/>
    </row>
    <row r="115" ht="11.25">
      <c r="C115" s="8"/>
    </row>
    <row r="116" ht="11.25">
      <c r="C116" s="8"/>
    </row>
    <row r="117" ht="11.25">
      <c r="C117" s="8"/>
    </row>
    <row r="118" ht="11.25">
      <c r="C118" s="8"/>
    </row>
    <row r="119" ht="11.25">
      <c r="C119" s="8"/>
    </row>
    <row r="120" ht="11.25">
      <c r="C120" s="8"/>
    </row>
    <row r="121" ht="11.25">
      <c r="C121" s="8"/>
    </row>
    <row r="122" ht="11.25">
      <c r="C122" s="8"/>
    </row>
    <row r="123" ht="11.25">
      <c r="C123" s="8"/>
    </row>
    <row r="124" ht="11.25">
      <c r="C124" s="8"/>
    </row>
    <row r="125" ht="11.25">
      <c r="C125" s="8"/>
    </row>
    <row r="126" ht="11.25">
      <c r="C126" s="8"/>
    </row>
    <row r="127" ht="11.25">
      <c r="C127" s="8"/>
    </row>
    <row r="128" ht="11.25">
      <c r="C128" s="8"/>
    </row>
    <row r="129" ht="11.25">
      <c r="C129" s="8"/>
    </row>
    <row r="130" ht="11.25">
      <c r="C130" s="8"/>
    </row>
    <row r="131" ht="11.25">
      <c r="C131" s="8"/>
    </row>
    <row r="132" ht="11.25">
      <c r="C132" s="8"/>
    </row>
    <row r="133" ht="11.25">
      <c r="C133" s="8"/>
    </row>
    <row r="134" ht="11.25">
      <c r="C134" s="8"/>
    </row>
    <row r="135" ht="11.25">
      <c r="C135" s="8"/>
    </row>
    <row r="136" ht="11.25">
      <c r="C136" s="8"/>
    </row>
    <row r="137" ht="11.25">
      <c r="C137" s="8"/>
    </row>
    <row r="138" ht="11.25">
      <c r="C138" s="8"/>
    </row>
    <row r="139" ht="11.25">
      <c r="C139" s="8"/>
    </row>
    <row r="140" ht="11.25">
      <c r="C140" s="8"/>
    </row>
    <row r="141" ht="11.25">
      <c r="C141" s="8"/>
    </row>
    <row r="142" ht="11.25">
      <c r="C142" s="8"/>
    </row>
    <row r="143" ht="11.25">
      <c r="C143" s="8"/>
    </row>
    <row r="144" ht="11.25">
      <c r="C144" s="8"/>
    </row>
    <row r="145" ht="11.25">
      <c r="C145" s="8"/>
    </row>
    <row r="146" ht="11.25">
      <c r="C146" s="8"/>
    </row>
    <row r="147" ht="11.25">
      <c r="C147" s="8"/>
    </row>
    <row r="148" ht="11.25">
      <c r="C148" s="8"/>
    </row>
    <row r="149" ht="11.25">
      <c r="C149" s="8"/>
    </row>
    <row r="150" ht="11.25">
      <c r="C150" s="8"/>
    </row>
    <row r="151" ht="11.25">
      <c r="C151" s="8"/>
    </row>
    <row r="152" ht="11.25">
      <c r="C152" s="8"/>
    </row>
    <row r="153" ht="11.25">
      <c r="C153" s="8"/>
    </row>
    <row r="154" ht="11.25">
      <c r="C154" s="8"/>
    </row>
    <row r="155" ht="11.25">
      <c r="C155" s="8"/>
    </row>
    <row r="156" ht="11.25">
      <c r="C156" s="8"/>
    </row>
    <row r="157" ht="11.25">
      <c r="C157" s="8"/>
    </row>
    <row r="158" ht="11.25">
      <c r="C158" s="8"/>
    </row>
    <row r="159" ht="11.25">
      <c r="C159" s="8"/>
    </row>
    <row r="160" ht="11.25">
      <c r="C160" s="8"/>
    </row>
    <row r="161" ht="11.25">
      <c r="C161" s="8"/>
    </row>
    <row r="162" ht="11.25">
      <c r="C162" s="8"/>
    </row>
    <row r="163" ht="11.25">
      <c r="C163" s="8"/>
    </row>
    <row r="164" ht="11.25">
      <c r="C164" s="8"/>
    </row>
    <row r="165" ht="11.25">
      <c r="C165" s="8"/>
    </row>
    <row r="166" ht="11.25">
      <c r="C166" s="8"/>
    </row>
    <row r="167" ht="11.25">
      <c r="C167" s="8"/>
    </row>
    <row r="168" ht="11.25">
      <c r="C168" s="8"/>
    </row>
    <row r="169" ht="11.25">
      <c r="C169" s="8"/>
    </row>
    <row r="170" ht="11.25">
      <c r="C170" s="8"/>
    </row>
    <row r="171" ht="11.25">
      <c r="C171" s="8"/>
    </row>
    <row r="172" ht="11.25">
      <c r="C172" s="8"/>
    </row>
    <row r="173" ht="11.25">
      <c r="C173" s="8"/>
    </row>
    <row r="174" ht="11.25">
      <c r="C174" s="8"/>
    </row>
    <row r="175" ht="11.25">
      <c r="C175" s="8"/>
    </row>
    <row r="176" ht="11.25">
      <c r="C176" s="8"/>
    </row>
    <row r="177" ht="11.25">
      <c r="C177" s="8"/>
    </row>
    <row r="178" ht="11.25">
      <c r="C178" s="8"/>
    </row>
    <row r="179" ht="11.25">
      <c r="C179" s="8"/>
    </row>
    <row r="180" ht="11.25">
      <c r="C180" s="8"/>
    </row>
    <row r="181" ht="11.25">
      <c r="C181" s="8"/>
    </row>
    <row r="182" ht="11.25">
      <c r="C182" s="8"/>
    </row>
    <row r="183" ht="11.25">
      <c r="C183" s="8"/>
    </row>
    <row r="184" ht="11.25">
      <c r="C184" s="8"/>
    </row>
    <row r="185" ht="11.25">
      <c r="C185" s="8"/>
    </row>
    <row r="186" ht="11.25">
      <c r="C186" s="8"/>
    </row>
    <row r="187" ht="11.25">
      <c r="C187" s="8"/>
    </row>
    <row r="188" ht="11.25">
      <c r="C188" s="8"/>
    </row>
    <row r="189" ht="11.25">
      <c r="C189" s="8"/>
    </row>
    <row r="190" ht="11.25">
      <c r="C190" s="8"/>
    </row>
    <row r="191" ht="11.25">
      <c r="C191" s="8"/>
    </row>
    <row r="192" ht="11.25">
      <c r="C192" s="8"/>
    </row>
    <row r="193" ht="11.25">
      <c r="C193" s="8"/>
    </row>
    <row r="194" ht="11.25">
      <c r="C194" s="8"/>
    </row>
    <row r="195" ht="11.25">
      <c r="C195" s="8"/>
    </row>
    <row r="196" ht="11.25">
      <c r="C196" s="8"/>
    </row>
    <row r="197" ht="11.25">
      <c r="C197" s="8"/>
    </row>
    <row r="198" ht="11.25">
      <c r="C198" s="8"/>
    </row>
    <row r="199" ht="11.25">
      <c r="C199" s="8"/>
    </row>
    <row r="200" ht="11.25">
      <c r="C200" s="8"/>
    </row>
    <row r="201" ht="11.25">
      <c r="C201" s="8"/>
    </row>
    <row r="202" ht="11.25">
      <c r="C202" s="8"/>
    </row>
    <row r="203" ht="11.25">
      <c r="C203" s="8"/>
    </row>
    <row r="204" ht="11.25">
      <c r="C204" s="8"/>
    </row>
    <row r="205" ht="11.25">
      <c r="C205" s="8"/>
    </row>
    <row r="206" ht="11.25">
      <c r="C206" s="8"/>
    </row>
    <row r="207" ht="11.25">
      <c r="C207" s="8"/>
    </row>
    <row r="208" ht="11.25">
      <c r="C208" s="8"/>
    </row>
    <row r="209" ht="11.25">
      <c r="C209" s="8"/>
    </row>
    <row r="210" ht="11.25">
      <c r="C210" s="8"/>
    </row>
    <row r="211" ht="11.25">
      <c r="C211" s="8"/>
    </row>
    <row r="212" ht="11.25">
      <c r="C212" s="8"/>
    </row>
    <row r="213" ht="11.25">
      <c r="C213" s="8"/>
    </row>
    <row r="214" ht="11.25">
      <c r="C214" s="8"/>
    </row>
    <row r="215" ht="11.25">
      <c r="C215" s="8"/>
    </row>
    <row r="216" ht="11.25">
      <c r="C216" s="8"/>
    </row>
    <row r="217" ht="11.25">
      <c r="C217" s="8"/>
    </row>
    <row r="218" ht="11.25">
      <c r="C218" s="8"/>
    </row>
    <row r="219" ht="11.25">
      <c r="C219" s="8"/>
    </row>
    <row r="220" ht="11.25">
      <c r="C220" s="8"/>
    </row>
    <row r="221" ht="11.25">
      <c r="C221" s="8"/>
    </row>
    <row r="222" ht="11.25">
      <c r="C222" s="8"/>
    </row>
    <row r="223" ht="11.25">
      <c r="C223" s="8"/>
    </row>
    <row r="224" ht="11.25">
      <c r="C224" s="8"/>
    </row>
    <row r="225" ht="11.25">
      <c r="C225" s="8"/>
    </row>
    <row r="226" ht="11.25">
      <c r="C226" s="8"/>
    </row>
    <row r="227" ht="11.25">
      <c r="C227" s="8"/>
    </row>
    <row r="228" ht="11.25">
      <c r="C228" s="8"/>
    </row>
    <row r="229" ht="11.25">
      <c r="C229" s="8"/>
    </row>
    <row r="230" ht="11.25">
      <c r="C230" s="8"/>
    </row>
    <row r="231" ht="11.25">
      <c r="C231" s="8"/>
    </row>
    <row r="232" ht="11.25">
      <c r="C232" s="8"/>
    </row>
    <row r="233" ht="11.25">
      <c r="C233" s="8"/>
    </row>
    <row r="234" ht="11.25">
      <c r="C234" s="8"/>
    </row>
    <row r="235" ht="11.25">
      <c r="C235" s="8"/>
    </row>
    <row r="236" ht="11.25">
      <c r="C236" s="8"/>
    </row>
    <row r="237" ht="11.25">
      <c r="C237" s="8"/>
    </row>
    <row r="238" ht="11.25">
      <c r="C238" s="8"/>
    </row>
    <row r="239" ht="11.25">
      <c r="C239" s="8"/>
    </row>
    <row r="240" ht="11.25">
      <c r="C240" s="8"/>
    </row>
    <row r="241" ht="11.25">
      <c r="C241" s="8"/>
    </row>
    <row r="242" ht="11.25">
      <c r="C242" s="8"/>
    </row>
    <row r="243" ht="11.25">
      <c r="C243" s="8"/>
    </row>
    <row r="244" ht="11.25">
      <c r="C244" s="8"/>
    </row>
    <row r="245" ht="11.25">
      <c r="C245" s="8"/>
    </row>
    <row r="246" ht="11.25">
      <c r="C246" s="8"/>
    </row>
    <row r="247" ht="11.25">
      <c r="C247" s="8"/>
    </row>
    <row r="248" ht="11.25">
      <c r="C248" s="8"/>
    </row>
    <row r="249" ht="11.25">
      <c r="C249" s="8"/>
    </row>
    <row r="250" ht="11.25">
      <c r="C250" s="8"/>
    </row>
    <row r="251" ht="11.25">
      <c r="C251" s="8"/>
    </row>
    <row r="252" ht="11.25">
      <c r="C252" s="8"/>
    </row>
    <row r="253" ht="11.25">
      <c r="C253" s="8"/>
    </row>
    <row r="254" ht="11.25">
      <c r="C254" s="8"/>
    </row>
    <row r="255" ht="11.25">
      <c r="C255" s="8"/>
    </row>
    <row r="256" ht="11.25">
      <c r="C256" s="8"/>
    </row>
    <row r="257" ht="11.25">
      <c r="C257" s="8"/>
    </row>
    <row r="258" ht="11.25">
      <c r="C258" s="8"/>
    </row>
    <row r="259" ht="11.25">
      <c r="C259" s="8"/>
    </row>
    <row r="260" ht="11.25">
      <c r="C260" s="8"/>
    </row>
    <row r="261" ht="11.25">
      <c r="C261" s="8"/>
    </row>
    <row r="262" ht="11.25">
      <c r="C262" s="8"/>
    </row>
    <row r="263" ht="11.25">
      <c r="C263" s="8"/>
    </row>
    <row r="264" ht="11.25">
      <c r="C264" s="8"/>
    </row>
    <row r="265" ht="11.25">
      <c r="C265" s="8"/>
    </row>
    <row r="266" ht="11.25">
      <c r="C266" s="8"/>
    </row>
    <row r="267" ht="11.25">
      <c r="C267" s="8"/>
    </row>
    <row r="268" ht="11.25">
      <c r="C268" s="8"/>
    </row>
    <row r="269" ht="11.25">
      <c r="C269" s="8"/>
    </row>
    <row r="270" ht="11.25">
      <c r="C270" s="8"/>
    </row>
    <row r="271" ht="11.25">
      <c r="C271" s="8"/>
    </row>
    <row r="272" ht="11.25">
      <c r="C272" s="8"/>
    </row>
    <row r="273" ht="11.25">
      <c r="C273" s="8"/>
    </row>
    <row r="274" ht="11.25">
      <c r="C274" s="8"/>
    </row>
    <row r="275" ht="11.25">
      <c r="C275" s="8"/>
    </row>
    <row r="276" ht="11.25">
      <c r="C276" s="8"/>
    </row>
    <row r="277" ht="11.25">
      <c r="C277" s="8"/>
    </row>
    <row r="278" ht="11.25">
      <c r="C278" s="8"/>
    </row>
    <row r="279" ht="11.25">
      <c r="C279" s="8"/>
    </row>
    <row r="280" ht="11.25">
      <c r="C280" s="8"/>
    </row>
    <row r="281" ht="11.25">
      <c r="C281" s="8"/>
    </row>
    <row r="282" ht="11.25">
      <c r="C282" s="8"/>
    </row>
  </sheetData>
  <mergeCells count="1">
    <mergeCell ref="B3:I3"/>
  </mergeCells>
  <printOptions gridLines="1"/>
  <pageMargins left="0.5" right="0.5" top="0.5" bottom="0.5" header="0.5" footer="0.5"/>
  <pageSetup orientation="portrait" r:id="rId3"/>
  <headerFooter alignWithMargins="0">
    <oddFooter>&amp;C&amp;"Arial"&amp;f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2"/>
  <sheetViews>
    <sheetView workbookViewId="0" topLeftCell="A1">
      <selection activeCell="A1" sqref="A1"/>
    </sheetView>
  </sheetViews>
  <sheetFormatPr defaultColWidth="9.33203125" defaultRowHeight="11.25"/>
  <cols>
    <col min="1" max="1" width="7.5" style="0" customWidth="1"/>
    <col min="2" max="2" width="6" style="0" customWidth="1"/>
    <col min="3" max="3" width="4.16015625" style="9" customWidth="1"/>
    <col min="4" max="4" width="5" style="0" customWidth="1"/>
    <col min="5" max="5" width="5.66015625" style="0" customWidth="1"/>
    <col min="6" max="6" width="4.66015625" style="0" customWidth="1"/>
    <col min="7" max="8" width="5.66015625" style="0" customWidth="1"/>
    <col min="9" max="9" width="6.33203125" style="0" customWidth="1"/>
    <col min="10" max="10" width="5.66015625" style="0" customWidth="1"/>
    <col min="11" max="11" width="6.16015625" style="0" customWidth="1"/>
    <col min="12" max="12" width="7.33203125" style="0" bestFit="1" customWidth="1"/>
    <col min="13" max="13" width="7.66015625" style="0" bestFit="1" customWidth="1"/>
    <col min="14" max="14" width="7.66015625" style="0" customWidth="1"/>
    <col min="15" max="15" width="7.33203125" style="0" customWidth="1"/>
    <col min="16" max="16" width="7.66015625" style="0" customWidth="1"/>
    <col min="17" max="17" width="5.66015625" style="0" customWidth="1"/>
    <col min="18" max="18" width="6.66015625" style="0" customWidth="1"/>
    <col min="19" max="23" width="6.16015625" style="0" customWidth="1"/>
    <col min="24" max="24" width="6.83203125" style="0" customWidth="1"/>
    <col min="25" max="25" width="6.16015625" style="0" customWidth="1"/>
    <col min="26" max="16384" width="5.83203125" style="0" customWidth="1"/>
  </cols>
  <sheetData>
    <row r="1" spans="1:24" s="1" customFormat="1" ht="18">
      <c r="A1" s="22" t="s">
        <v>24</v>
      </c>
      <c r="C1" s="12"/>
      <c r="K1" s="17" t="s">
        <v>0</v>
      </c>
      <c r="L1" t="s">
        <v>39</v>
      </c>
      <c r="M1" s="3" t="s">
        <v>1</v>
      </c>
      <c r="N1" s="3"/>
      <c r="O1" t="s">
        <v>40</v>
      </c>
      <c r="P1" s="3" t="s">
        <v>1</v>
      </c>
      <c r="Q1"/>
      <c r="S1" s="27" t="s">
        <v>23</v>
      </c>
      <c r="T1" s="28">
        <v>0.694</v>
      </c>
      <c r="U1" s="28">
        <v>0.965</v>
      </c>
      <c r="V1" s="28">
        <f>30.8/12/2.54</f>
        <v>1.010498687664042</v>
      </c>
      <c r="W1" s="29" t="s">
        <v>2</v>
      </c>
      <c r="X1" s="76">
        <v>0.211</v>
      </c>
    </row>
    <row r="2" spans="1:24" s="2" customFormat="1" ht="12" thickBot="1">
      <c r="A2" s="23" t="s">
        <v>22</v>
      </c>
      <c r="B2" s="24">
        <f>'vary Z1'!$B$2</f>
        <v>50</v>
      </c>
      <c r="C2" s="31"/>
      <c r="D2" s="25" t="s">
        <v>3</v>
      </c>
      <c r="E2" s="26">
        <v>13.56</v>
      </c>
      <c r="F2" s="15"/>
      <c r="G2" s="34" t="s">
        <v>27</v>
      </c>
      <c r="H2" s="32">
        <v>8</v>
      </c>
      <c r="K2" s="19">
        <f>f*1000000*2*PI()</f>
        <v>85199992.76535518</v>
      </c>
      <c r="L2" s="67">
        <f>w*Ro*Ca/1000000000000</f>
        <v>0.0029564397489578245</v>
      </c>
      <c r="M2" s="67">
        <f>2*PI()/$L$2</f>
        <v>2125.2539678491585</v>
      </c>
      <c r="N2" s="78">
        <f>w*Ro*$X$1/1000000000000</f>
        <v>0.0008988599236744972</v>
      </c>
      <c r="O2" s="67">
        <f>w*Ro*Cb/1000000000000</f>
        <v>0.004110899650928388</v>
      </c>
      <c r="P2" s="67">
        <f>2*PI()/$O$2</f>
        <v>1528.420988277011</v>
      </c>
      <c r="Q2"/>
      <c r="T2" t="s">
        <v>41</v>
      </c>
      <c r="U2" s="2" t="s">
        <v>37</v>
      </c>
      <c r="V2" s="2" t="s">
        <v>38</v>
      </c>
      <c r="X2" s="77" t="s">
        <v>48</v>
      </c>
    </row>
    <row r="3" spans="2:26" s="2" customFormat="1" ht="12" thickBot="1">
      <c r="B3" s="80" t="s">
        <v>32</v>
      </c>
      <c r="C3" s="81"/>
      <c r="D3" s="81"/>
      <c r="E3" s="81"/>
      <c r="F3" s="81"/>
      <c r="G3" s="81"/>
      <c r="H3" s="81"/>
      <c r="I3" s="82"/>
      <c r="J3" s="16"/>
      <c r="K3" s="16"/>
      <c r="L3" s="16"/>
      <c r="M3" s="16"/>
      <c r="N3" s="16"/>
      <c r="O3" s="16"/>
      <c r="P3" s="16"/>
      <c r="Q3" s="13"/>
      <c r="R3" s="14"/>
      <c r="S3"/>
      <c r="T3"/>
      <c r="U3"/>
      <c r="V3"/>
      <c r="W3" s="11" t="s">
        <v>4</v>
      </c>
      <c r="X3" s="7"/>
      <c r="Y3" s="7"/>
      <c r="Z3" s="7"/>
    </row>
    <row r="4" spans="1:26" s="2" customFormat="1" ht="11.25">
      <c r="A4" s="4" t="s">
        <v>7</v>
      </c>
      <c r="J4" s="16"/>
      <c r="K4" s="16"/>
      <c r="L4" s="16"/>
      <c r="M4" s="16"/>
      <c r="N4" s="16"/>
      <c r="O4" s="16"/>
      <c r="P4" s="16"/>
      <c r="Q4" s="13"/>
      <c r="R4" s="14"/>
      <c r="S4" s="6" t="s">
        <v>5</v>
      </c>
      <c r="T4" s="7"/>
      <c r="U4" s="7" t="s">
        <v>6</v>
      </c>
      <c r="V4" s="7"/>
      <c r="W4" s="6" t="s">
        <v>5</v>
      </c>
      <c r="X4" s="7"/>
      <c r="Y4" s="7" t="s">
        <v>6</v>
      </c>
      <c r="Z4" s="7"/>
    </row>
    <row r="5" spans="2:26" s="4" customFormat="1" ht="11.25">
      <c r="B5" s="4" t="s">
        <v>8</v>
      </c>
      <c r="C5" s="33" t="s">
        <v>31</v>
      </c>
      <c r="D5" s="5" t="s">
        <v>9</v>
      </c>
      <c r="E5" s="5" t="s">
        <v>10</v>
      </c>
      <c r="F5" s="5" t="s">
        <v>33</v>
      </c>
      <c r="G5" s="5" t="s">
        <v>11</v>
      </c>
      <c r="H5" s="4" t="s">
        <v>12</v>
      </c>
      <c r="I5" s="4" t="s">
        <v>13</v>
      </c>
      <c r="J5" s="4" t="s">
        <v>25</v>
      </c>
      <c r="K5" s="4" t="s">
        <v>26</v>
      </c>
      <c r="L5" s="4" t="s">
        <v>30</v>
      </c>
      <c r="M5" s="4" t="s">
        <v>34</v>
      </c>
      <c r="N5" s="5" t="s">
        <v>11</v>
      </c>
      <c r="O5" s="4" t="s">
        <v>28</v>
      </c>
      <c r="P5" s="4" t="s">
        <v>29</v>
      </c>
      <c r="Q5" s="5" t="s">
        <v>14</v>
      </c>
      <c r="R5" s="5" t="s">
        <v>15</v>
      </c>
      <c r="S5" s="4" t="s">
        <v>16</v>
      </c>
      <c r="T5" s="4" t="s">
        <v>17</v>
      </c>
      <c r="U5" s="4" t="s">
        <v>16</v>
      </c>
      <c r="V5" s="4" t="s">
        <v>17</v>
      </c>
      <c r="W5" s="4" t="s">
        <v>18</v>
      </c>
      <c r="X5" s="4" t="s">
        <v>19</v>
      </c>
      <c r="Y5" s="4" t="s">
        <v>20</v>
      </c>
      <c r="Z5" s="4" t="s">
        <v>21</v>
      </c>
    </row>
    <row r="6" spans="1:26" ht="11.25">
      <c r="A6" s="47">
        <v>0.01</v>
      </c>
      <c r="B6" s="20">
        <v>0.8</v>
      </c>
      <c r="C6" s="21">
        <v>90</v>
      </c>
      <c r="D6">
        <f aca="true" t="shared" si="0" ref="D6:D36">A6/Ro</f>
        <v>0.0002</v>
      </c>
      <c r="E6" s="10">
        <f aca="true" t="shared" si="1" ref="E6:E36">w*B6/Ro/1000000</f>
        <v>1.363199884245683</v>
      </c>
      <c r="F6">
        <f aca="true" t="shared" si="2" ref="F6:F36">kb*C6</f>
        <v>0.3699809685835549</v>
      </c>
      <c r="G6">
        <f aca="true" t="shared" si="3" ref="G6:G36">(COS(F6)-E6*SIN(F6))^2+(D6*SIN(F6))^2</f>
        <v>0.19307614455876848</v>
      </c>
      <c r="H6" s="18">
        <f aca="true" t="shared" si="4" ref="H6:H36">D6/G6</f>
        <v>0.0010358607504674098</v>
      </c>
      <c r="I6" s="18">
        <f aca="true" t="shared" si="5" ref="I6:I36">((1-(D6^2+E6^2))*SIN(F6)*COS(F6)+E6*((COS(F6))^2-(SIN(F6))^2))/G6</f>
        <v>3.7153835829164885</v>
      </c>
      <c r="J6" s="18">
        <f aca="true" t="shared" si="6" ref="J6:J36">H6/N</f>
        <v>0.00012948259380842622</v>
      </c>
      <c r="K6" s="18">
        <f aca="true" t="shared" si="7" ref="K6:K36">I6/N</f>
        <v>0.46442294786456106</v>
      </c>
      <c r="L6" s="41">
        <v>110</v>
      </c>
      <c r="M6" s="10">
        <f aca="true" t="shared" si="8" ref="M6:M36">ka*L6</f>
        <v>0.3252083723853607</v>
      </c>
      <c r="N6" s="18">
        <f aca="true" t="shared" si="9" ref="N6:N36">(COS(M6)-K6*SIN(M6))^2+(J6*SIN(M6))^2</f>
        <v>0.6387176677265756</v>
      </c>
      <c r="O6">
        <f aca="true" t="shared" si="10" ref="O6:O36">J6/N6</f>
        <v>0.0002027227370573622</v>
      </c>
      <c r="P6">
        <f aca="true" t="shared" si="11" ref="P6:P36">((1-(K6^2+J6^2))*SIN(M6)*COS(M6)+K6*((COS(M6))^2-(SIN(M6))^2))/N6</f>
        <v>0.9504352315722392</v>
      </c>
      <c r="Q6" s="9">
        <f aca="true" t="shared" si="12" ref="Q6:Q36">O6^2+P6^2</f>
        <v>0.903327170510284</v>
      </c>
      <c r="R6">
        <f aca="true" t="shared" si="13" ref="R6:R36">SQRT(O6*(Q6-O6))</f>
        <v>0.013530848456619683</v>
      </c>
      <c r="S6" s="18">
        <f aca="true" t="shared" si="14" ref="S6:S36">SQRT(1-(1-2*O6)^2)/2/O6</f>
        <v>70.22710153386976</v>
      </c>
      <c r="T6">
        <f aca="true" t="shared" si="15" ref="T6:T36">1/(P6-(1-O6)/S6)</f>
        <v>1.0681494274563352</v>
      </c>
      <c r="U6">
        <f aca="true" t="shared" si="16" ref="U6:U36">O6/R6</f>
        <v>0.014982263507517473</v>
      </c>
      <c r="V6">
        <f aca="true" t="shared" si="17" ref="V6:V36">(P6-R6)/Q6</f>
        <v>1.0371705996470448</v>
      </c>
      <c r="W6" s="9">
        <f aca="true" t="shared" si="18" ref="W6:W36">S6/w/Ro*1000000000000</f>
        <v>16485.23650166932</v>
      </c>
      <c r="X6" s="9">
        <f aca="true" t="shared" si="19" ref="X6:X36">T6/w/Ro*1000000000000</f>
        <v>250.73932351099356</v>
      </c>
      <c r="Y6" s="9">
        <f aca="true" t="shared" si="20" ref="Y6:Y36">U6/w/Ro*1000000000000</f>
        <v>3.5169635633137517</v>
      </c>
      <c r="Z6" s="9">
        <f aca="true" t="shared" si="21" ref="Z6:Z36">V6/w/Ro*1000000000000</f>
        <v>243.46729758615402</v>
      </c>
    </row>
    <row r="7" spans="1:26" ht="11.25">
      <c r="A7" s="48">
        <f>A6*1.25892541179417</f>
        <v>0.0125892541179417</v>
      </c>
      <c r="B7" s="45">
        <f>$B$6</f>
        <v>0.8</v>
      </c>
      <c r="C7" s="43">
        <f aca="true" t="shared" si="22" ref="C7:C36">$C$6</f>
        <v>90</v>
      </c>
      <c r="D7">
        <f t="shared" si="0"/>
        <v>0.000251785082358834</v>
      </c>
      <c r="E7" s="10">
        <f t="shared" si="1"/>
        <v>1.363199884245683</v>
      </c>
      <c r="F7">
        <f t="shared" si="2"/>
        <v>0.3699809685835549</v>
      </c>
      <c r="G7">
        <f t="shared" si="3"/>
        <v>0.19307614761782743</v>
      </c>
      <c r="H7" s="18">
        <f t="shared" si="4"/>
        <v>0.001304071401182161</v>
      </c>
      <c r="I7" s="18">
        <f t="shared" si="5"/>
        <v>3.7153834831994756</v>
      </c>
      <c r="J7" s="18">
        <f t="shared" si="6"/>
        <v>0.00016300892514777013</v>
      </c>
      <c r="K7" s="18">
        <f t="shared" si="7"/>
        <v>0.46442293539993446</v>
      </c>
      <c r="L7" s="42">
        <f aca="true" t="shared" si="23" ref="L7:L36">$L$6</f>
        <v>110</v>
      </c>
      <c r="M7" s="10">
        <f t="shared" si="8"/>
        <v>0.3252083723853607</v>
      </c>
      <c r="N7" s="18">
        <f t="shared" si="9"/>
        <v>0.6387176750932855</v>
      </c>
      <c r="O7">
        <f t="shared" si="10"/>
        <v>0.0002552127982429208</v>
      </c>
      <c r="P7">
        <f t="shared" si="11"/>
        <v>0.9504352059193234</v>
      </c>
      <c r="Q7" s="9">
        <f t="shared" si="12"/>
        <v>0.9033271457844791</v>
      </c>
      <c r="R7">
        <f t="shared" si="13"/>
        <v>0.015181420059798782</v>
      </c>
      <c r="S7" s="18">
        <f t="shared" si="14"/>
        <v>62.5883279509063</v>
      </c>
      <c r="T7">
        <f t="shared" si="15"/>
        <v>1.0701346292950837</v>
      </c>
      <c r="U7">
        <f t="shared" si="16"/>
        <v>0.016810864677853032</v>
      </c>
      <c r="V7">
        <f t="shared" si="17"/>
        <v>1.0353433860855794</v>
      </c>
      <c r="W7" s="9">
        <f t="shared" si="18"/>
        <v>14692.097010683443</v>
      </c>
      <c r="X7" s="9">
        <f t="shared" si="19"/>
        <v>251.20533337186666</v>
      </c>
      <c r="Y7" s="9">
        <f t="shared" si="20"/>
        <v>3.946212700780609</v>
      </c>
      <c r="Z7" s="9">
        <f t="shared" si="21"/>
        <v>243.0383741784965</v>
      </c>
    </row>
    <row r="8" spans="1:26" ht="11.25">
      <c r="A8" s="48">
        <f aca="true" t="shared" si="24" ref="A8:A36">A7*1.25892541179417</f>
        <v>0.015848931924611204</v>
      </c>
      <c r="B8" s="45">
        <f aca="true" t="shared" si="25" ref="B8:B36">$B$6</f>
        <v>0.8</v>
      </c>
      <c r="C8" s="43">
        <f t="shared" si="22"/>
        <v>90</v>
      </c>
      <c r="D8">
        <f t="shared" si="0"/>
        <v>0.0003169786384922241</v>
      </c>
      <c r="E8" s="10">
        <f t="shared" si="1"/>
        <v>1.363199884245683</v>
      </c>
      <c r="F8">
        <f t="shared" si="2"/>
        <v>0.3699809685835549</v>
      </c>
      <c r="G8">
        <f t="shared" si="3"/>
        <v>0.19307615246610918</v>
      </c>
      <c r="H8" s="18">
        <f t="shared" si="4"/>
        <v>0.00164172858451726</v>
      </c>
      <c r="I8" s="18">
        <f t="shared" si="5"/>
        <v>3.7153833251586654</v>
      </c>
      <c r="J8" s="18">
        <f t="shared" si="6"/>
        <v>0.0002052160730646575</v>
      </c>
      <c r="K8" s="18">
        <f t="shared" si="7"/>
        <v>0.4644229156448332</v>
      </c>
      <c r="L8" s="42">
        <f t="shared" si="23"/>
        <v>110</v>
      </c>
      <c r="M8" s="10">
        <f t="shared" si="8"/>
        <v>0.3252083723853607</v>
      </c>
      <c r="N8" s="18">
        <f t="shared" si="9"/>
        <v>0.6387176867687336</v>
      </c>
      <c r="O8">
        <f t="shared" si="10"/>
        <v>0.00032129386318209465</v>
      </c>
      <c r="P8">
        <f t="shared" si="11"/>
        <v>0.9504351652621942</v>
      </c>
      <c r="Q8" s="9">
        <f t="shared" si="12"/>
        <v>0.9033271065967209</v>
      </c>
      <c r="R8">
        <f t="shared" si="13"/>
        <v>0.017033209505229654</v>
      </c>
      <c r="S8" s="18">
        <f t="shared" si="14"/>
        <v>55.78006364778727</v>
      </c>
      <c r="T8">
        <f t="shared" si="15"/>
        <v>1.0723706799502977</v>
      </c>
      <c r="U8">
        <f t="shared" si="16"/>
        <v>0.018862790543581864</v>
      </c>
      <c r="V8">
        <f t="shared" si="17"/>
        <v>1.0332934204460558</v>
      </c>
      <c r="W8" s="9">
        <f t="shared" si="18"/>
        <v>13093.912766262367</v>
      </c>
      <c r="X8" s="9">
        <f t="shared" si="19"/>
        <v>251.73022793644066</v>
      </c>
      <c r="Y8" s="9">
        <f t="shared" si="20"/>
        <v>4.427885480115211</v>
      </c>
      <c r="Z8" s="9">
        <f t="shared" si="21"/>
        <v>242.55716154619748</v>
      </c>
    </row>
    <row r="9" spans="1:26" s="36" customFormat="1" ht="11.25">
      <c r="A9" s="48">
        <f t="shared" si="24"/>
        <v>0.019952623149688927</v>
      </c>
      <c r="B9" s="45">
        <f t="shared" si="25"/>
        <v>0.8</v>
      </c>
      <c r="C9" s="43">
        <f t="shared" si="22"/>
        <v>90</v>
      </c>
      <c r="D9" s="36">
        <f t="shared" si="0"/>
        <v>0.0003990524629937785</v>
      </c>
      <c r="E9" s="38">
        <f t="shared" si="1"/>
        <v>1.363199884245683</v>
      </c>
      <c r="F9">
        <f t="shared" si="2"/>
        <v>0.3699809685835549</v>
      </c>
      <c r="G9" s="36">
        <f t="shared" si="3"/>
        <v>0.1930761601501179</v>
      </c>
      <c r="H9" s="39">
        <f t="shared" si="4"/>
        <v>0.002066813752062983</v>
      </c>
      <c r="I9" s="39">
        <f t="shared" si="5"/>
        <v>3.7153830746808785</v>
      </c>
      <c r="J9" s="39">
        <f t="shared" si="6"/>
        <v>0.00025835171900787286</v>
      </c>
      <c r="K9" s="39">
        <f t="shared" si="7"/>
        <v>0.4644228843351098</v>
      </c>
      <c r="L9" s="42">
        <f t="shared" si="23"/>
        <v>110</v>
      </c>
      <c r="M9" s="10">
        <f t="shared" si="8"/>
        <v>0.3252083723853607</v>
      </c>
      <c r="N9" s="39">
        <f t="shared" si="9"/>
        <v>0.6387177052730707</v>
      </c>
      <c r="O9" s="36">
        <f t="shared" si="10"/>
        <v>0.00040448498119747574</v>
      </c>
      <c r="P9" s="36">
        <f t="shared" si="11"/>
        <v>0.950435100824994</v>
      </c>
      <c r="Q9" s="40">
        <f t="shared" si="12"/>
        <v>0.9033270444883167</v>
      </c>
      <c r="R9" s="36">
        <f t="shared" si="13"/>
        <v>0.019110693721186935</v>
      </c>
      <c r="S9" s="39">
        <f t="shared" si="14"/>
        <v>49.71196717388622</v>
      </c>
      <c r="T9" s="36">
        <f t="shared" si="15"/>
        <v>1.0748904595565811</v>
      </c>
      <c r="U9" s="36">
        <f t="shared" si="16"/>
        <v>0.02116537406222184</v>
      </c>
      <c r="V9" s="36">
        <f t="shared" si="17"/>
        <v>1.030993606121191</v>
      </c>
      <c r="W9" s="40">
        <f t="shared" si="18"/>
        <v>11669.476853312732</v>
      </c>
      <c r="X9" s="40">
        <f t="shared" si="19"/>
        <v>252.32172554682734</v>
      </c>
      <c r="Y9" s="40">
        <f t="shared" si="20"/>
        <v>4.9683980890731485</v>
      </c>
      <c r="Z9" s="40">
        <f t="shared" si="21"/>
        <v>242.0172989827819</v>
      </c>
    </row>
    <row r="10" spans="1:26" ht="11.25">
      <c r="A10" s="48">
        <f t="shared" si="24"/>
        <v>0.02511886431509602</v>
      </c>
      <c r="B10" s="45">
        <f t="shared" si="25"/>
        <v>0.8</v>
      </c>
      <c r="C10" s="43">
        <f t="shared" si="22"/>
        <v>90</v>
      </c>
      <c r="D10">
        <f t="shared" si="0"/>
        <v>0.0005023772863019204</v>
      </c>
      <c r="E10" s="10">
        <f t="shared" si="1"/>
        <v>1.363199884245683</v>
      </c>
      <c r="F10">
        <f t="shared" si="2"/>
        <v>0.3699809685835549</v>
      </c>
      <c r="G10">
        <f t="shared" si="3"/>
        <v>0.193076172328451</v>
      </c>
      <c r="H10" s="18">
        <f t="shared" si="4"/>
        <v>0.002601964189798121</v>
      </c>
      <c r="I10" s="18">
        <f t="shared" si="5"/>
        <v>3.7153826777003798</v>
      </c>
      <c r="J10" s="18">
        <f t="shared" si="6"/>
        <v>0.0003252455237247651</v>
      </c>
      <c r="K10" s="18">
        <f t="shared" si="7"/>
        <v>0.46442283471254747</v>
      </c>
      <c r="L10" s="42">
        <f t="shared" si="23"/>
        <v>110</v>
      </c>
      <c r="M10" s="10">
        <f t="shared" si="8"/>
        <v>0.3252083723853607</v>
      </c>
      <c r="N10" s="18">
        <f t="shared" si="9"/>
        <v>0.6387177346004652</v>
      </c>
      <c r="O10">
        <f t="shared" si="10"/>
        <v>0.0005092163660184178</v>
      </c>
      <c r="P10">
        <f t="shared" si="11"/>
        <v>0.9504349986989331</v>
      </c>
      <c r="Q10" s="9">
        <f t="shared" si="12"/>
        <v>0.9033269460531484</v>
      </c>
      <c r="R10">
        <f t="shared" si="13"/>
        <v>0.02144130507894234</v>
      </c>
      <c r="S10" s="18">
        <f t="shared" si="14"/>
        <v>44.30351868906893</v>
      </c>
      <c r="T10">
        <f t="shared" si="15"/>
        <v>1.0777314661562971</v>
      </c>
      <c r="U10">
        <f t="shared" si="16"/>
        <v>0.023749317690485307</v>
      </c>
      <c r="V10">
        <f t="shared" si="17"/>
        <v>1.0284135745966467</v>
      </c>
      <c r="W10" s="9">
        <f t="shared" si="18"/>
        <v>10399.88789930603</v>
      </c>
      <c r="X10" s="9">
        <f t="shared" si="19"/>
        <v>252.9886285611363</v>
      </c>
      <c r="Y10" s="9">
        <f t="shared" si="20"/>
        <v>5.574957677729399</v>
      </c>
      <c r="Z10" s="9">
        <f t="shared" si="21"/>
        <v>241.41165772840998</v>
      </c>
    </row>
    <row r="11" spans="1:26" ht="11.25">
      <c r="A11" s="48">
        <f t="shared" si="24"/>
        <v>0.03162277660168414</v>
      </c>
      <c r="B11" s="45">
        <f t="shared" si="25"/>
        <v>0.8</v>
      </c>
      <c r="C11" s="43">
        <f t="shared" si="22"/>
        <v>90</v>
      </c>
      <c r="D11">
        <f t="shared" si="0"/>
        <v>0.0006324555320336828</v>
      </c>
      <c r="E11" s="10">
        <f t="shared" si="1"/>
        <v>1.363199884245683</v>
      </c>
      <c r="F11">
        <f t="shared" si="2"/>
        <v>0.3699809685835549</v>
      </c>
      <c r="G11">
        <f t="shared" si="3"/>
        <v>0.19307619162980824</v>
      </c>
      <c r="H11" s="18">
        <f t="shared" si="4"/>
        <v>0.0032756785116536376</v>
      </c>
      <c r="I11" s="18">
        <f t="shared" si="5"/>
        <v>3.715382048528792</v>
      </c>
      <c r="J11" s="18">
        <f t="shared" si="6"/>
        <v>0.0004094598139567047</v>
      </c>
      <c r="K11" s="18">
        <f t="shared" si="7"/>
        <v>0.464422756066099</v>
      </c>
      <c r="L11" s="42">
        <f t="shared" si="23"/>
        <v>110</v>
      </c>
      <c r="M11" s="10">
        <f t="shared" si="8"/>
        <v>0.3252083723853607</v>
      </c>
      <c r="N11" s="18">
        <f t="shared" si="9"/>
        <v>0.6387177810812457</v>
      </c>
      <c r="O11">
        <f t="shared" si="10"/>
        <v>0.0006410653125446979</v>
      </c>
      <c r="P11">
        <f t="shared" si="11"/>
        <v>0.9504348368400797</v>
      </c>
      <c r="Q11" s="9">
        <f t="shared" si="12"/>
        <v>0.9033267900439638</v>
      </c>
      <c r="R11">
        <f t="shared" si="13"/>
        <v>0.02405577906147677</v>
      </c>
      <c r="S11" s="18">
        <f t="shared" si="14"/>
        <v>39.4829515280433</v>
      </c>
      <c r="T11">
        <f t="shared" si="15"/>
        <v>1.0809365438806622</v>
      </c>
      <c r="U11">
        <f t="shared" si="16"/>
        <v>0.026649118738012855</v>
      </c>
      <c r="V11">
        <f t="shared" si="17"/>
        <v>1.0255193004222947</v>
      </c>
      <c r="W11" s="9">
        <f t="shared" si="18"/>
        <v>9268.299267766657</v>
      </c>
      <c r="X11" s="9">
        <f t="shared" si="19"/>
        <v>253.7409942880189</v>
      </c>
      <c r="Y11" s="9">
        <f t="shared" si="20"/>
        <v>6.255662206781118</v>
      </c>
      <c r="Z11" s="9">
        <f t="shared" si="21"/>
        <v>240.7322505875378</v>
      </c>
    </row>
    <row r="12" spans="1:26" ht="11.25">
      <c r="A12" s="48">
        <f t="shared" si="24"/>
        <v>0.03981071705535025</v>
      </c>
      <c r="B12" s="45">
        <f t="shared" si="25"/>
        <v>0.8</v>
      </c>
      <c r="C12" s="43">
        <f t="shared" si="22"/>
        <v>90</v>
      </c>
      <c r="D12">
        <f t="shared" si="0"/>
        <v>0.000796214341107005</v>
      </c>
      <c r="E12" s="10">
        <f t="shared" si="1"/>
        <v>1.363199884245683</v>
      </c>
      <c r="F12">
        <f t="shared" si="2"/>
        <v>0.3699809685835549</v>
      </c>
      <c r="G12">
        <f t="shared" si="3"/>
        <v>0.19307622222039794</v>
      </c>
      <c r="H12" s="18">
        <f t="shared" si="4"/>
        <v>0.004123834265817157</v>
      </c>
      <c r="I12" s="18">
        <f t="shared" si="5"/>
        <v>3.715381051359284</v>
      </c>
      <c r="J12" s="18">
        <f t="shared" si="6"/>
        <v>0.0005154792832271446</v>
      </c>
      <c r="K12" s="18">
        <f t="shared" si="7"/>
        <v>0.4644226314199105</v>
      </c>
      <c r="L12" s="42">
        <f t="shared" si="23"/>
        <v>110</v>
      </c>
      <c r="M12" s="10">
        <f t="shared" si="8"/>
        <v>0.3252083723853607</v>
      </c>
      <c r="N12" s="18">
        <f t="shared" si="9"/>
        <v>0.6387178547482991</v>
      </c>
      <c r="O12">
        <f t="shared" si="10"/>
        <v>0.0008070531916322907</v>
      </c>
      <c r="P12">
        <f t="shared" si="11"/>
        <v>0.9504345803111993</v>
      </c>
      <c r="Q12" s="9">
        <f t="shared" si="12"/>
        <v>0.9033265427861797</v>
      </c>
      <c r="R12">
        <f t="shared" si="13"/>
        <v>0.026988538948739437</v>
      </c>
      <c r="S12" s="18">
        <f t="shared" si="14"/>
        <v>35.18629991961719</v>
      </c>
      <c r="T12">
        <f t="shared" si="15"/>
        <v>1.084554746183702</v>
      </c>
      <c r="U12">
        <f t="shared" si="16"/>
        <v>0.029903552510388343</v>
      </c>
      <c r="V12">
        <f t="shared" si="17"/>
        <v>1.0222726750774138</v>
      </c>
      <c r="W12" s="9">
        <f t="shared" si="18"/>
        <v>8259.69551817262</v>
      </c>
      <c r="X12" s="9">
        <f t="shared" si="19"/>
        <v>254.59033762376416</v>
      </c>
      <c r="Y12" s="9">
        <f t="shared" si="20"/>
        <v>7.019613861410561</v>
      </c>
      <c r="Z12" s="9">
        <f t="shared" si="21"/>
        <v>239.97013189726462</v>
      </c>
    </row>
    <row r="13" spans="1:26" ht="11.25">
      <c r="A13" s="48">
        <f t="shared" si="24"/>
        <v>0.050118723362728</v>
      </c>
      <c r="B13" s="45">
        <f t="shared" si="25"/>
        <v>0.8</v>
      </c>
      <c r="C13" s="43">
        <f t="shared" si="22"/>
        <v>90</v>
      </c>
      <c r="D13">
        <f t="shared" si="0"/>
        <v>0.00100237446725456</v>
      </c>
      <c r="E13" s="10">
        <f t="shared" si="1"/>
        <v>1.363199884245683</v>
      </c>
      <c r="F13">
        <f t="shared" si="2"/>
        <v>0.3699809685835549</v>
      </c>
      <c r="G13">
        <f t="shared" si="3"/>
        <v>0.19307627070321529</v>
      </c>
      <c r="H13" s="18">
        <f t="shared" si="4"/>
        <v>0.0051915984476173516</v>
      </c>
      <c r="I13" s="18">
        <f t="shared" si="5"/>
        <v>3.7153794709527665</v>
      </c>
      <c r="J13" s="18">
        <f t="shared" si="6"/>
        <v>0.0006489498059521689</v>
      </c>
      <c r="K13" s="18">
        <f t="shared" si="7"/>
        <v>0.4644224338690958</v>
      </c>
      <c r="L13" s="42">
        <f t="shared" si="23"/>
        <v>110</v>
      </c>
      <c r="M13" s="10">
        <f t="shared" si="8"/>
        <v>0.3252083723853607</v>
      </c>
      <c r="N13" s="18">
        <f t="shared" si="9"/>
        <v>0.6387179715026631</v>
      </c>
      <c r="O13">
        <f t="shared" si="10"/>
        <v>0.001016019330762581</v>
      </c>
      <c r="P13">
        <f t="shared" si="11"/>
        <v>0.9504341737406105</v>
      </c>
      <c r="Q13" s="9">
        <f t="shared" si="12"/>
        <v>0.9033261509092774</v>
      </c>
      <c r="R13">
        <f t="shared" si="13"/>
        <v>0.030278119757123276</v>
      </c>
      <c r="S13" s="18">
        <f t="shared" si="14"/>
        <v>31.356550227129812</v>
      </c>
      <c r="T13">
        <f t="shared" si="15"/>
        <v>1.088642364237853</v>
      </c>
      <c r="U13">
        <f t="shared" si="16"/>
        <v>0.0335562227414584</v>
      </c>
      <c r="V13">
        <f t="shared" si="17"/>
        <v>1.0186310371478442</v>
      </c>
      <c r="W13" s="9">
        <f t="shared" si="18"/>
        <v>7360.69316660325</v>
      </c>
      <c r="X13" s="9">
        <f t="shared" si="19"/>
        <v>255.54987245973737</v>
      </c>
      <c r="Y13" s="9">
        <f t="shared" si="20"/>
        <v>7.8770482607607315</v>
      </c>
      <c r="Z13" s="9">
        <f t="shared" si="21"/>
        <v>239.11528724027062</v>
      </c>
    </row>
    <row r="14" spans="1:26" ht="11.25">
      <c r="A14" s="48">
        <f t="shared" si="24"/>
        <v>0.06309573444802043</v>
      </c>
      <c r="B14" s="45">
        <f t="shared" si="25"/>
        <v>0.8</v>
      </c>
      <c r="C14" s="43">
        <f t="shared" si="22"/>
        <v>90</v>
      </c>
      <c r="D14">
        <f t="shared" si="0"/>
        <v>0.0012619146889604085</v>
      </c>
      <c r="E14" s="10">
        <f t="shared" si="1"/>
        <v>1.363199884245683</v>
      </c>
      <c r="F14">
        <f t="shared" si="2"/>
        <v>0.3699809685835549</v>
      </c>
      <c r="G14">
        <f t="shared" si="3"/>
        <v>0.19307634754330247</v>
      </c>
      <c r="H14" s="18">
        <f t="shared" si="4"/>
        <v>0.006535832612419763</v>
      </c>
      <c r="I14" s="18">
        <f t="shared" si="5"/>
        <v>3.7153769661788605</v>
      </c>
      <c r="J14" s="18">
        <f t="shared" si="6"/>
        <v>0.0008169790765524703</v>
      </c>
      <c r="K14" s="18">
        <f t="shared" si="7"/>
        <v>0.46442212077235756</v>
      </c>
      <c r="L14" s="42">
        <f t="shared" si="23"/>
        <v>110</v>
      </c>
      <c r="M14" s="10">
        <f t="shared" si="8"/>
        <v>0.3252083723853607</v>
      </c>
      <c r="N14" s="18">
        <f t="shared" si="9"/>
        <v>0.6387181565457393</v>
      </c>
      <c r="O14">
        <f t="shared" si="10"/>
        <v>0.0012790916747549286</v>
      </c>
      <c r="P14">
        <f t="shared" si="11"/>
        <v>0.9504335293703751</v>
      </c>
      <c r="Q14" s="9">
        <f t="shared" si="12"/>
        <v>0.90332552982694</v>
      </c>
      <c r="R14">
        <f t="shared" si="13"/>
        <v>0.03396763296555703</v>
      </c>
      <c r="S14" s="18">
        <f t="shared" si="14"/>
        <v>27.94288445076363</v>
      </c>
      <c r="T14">
        <f t="shared" si="15"/>
        <v>1.0932641586170837</v>
      </c>
      <c r="U14">
        <f t="shared" si="16"/>
        <v>0.037656190999588335</v>
      </c>
      <c r="V14">
        <f t="shared" si="17"/>
        <v>1.014546656929308</v>
      </c>
      <c r="W14" s="9">
        <f t="shared" si="18"/>
        <v>6559.363104107217</v>
      </c>
      <c r="X14" s="9">
        <f t="shared" si="19"/>
        <v>256.6348008098979</v>
      </c>
      <c r="Y14" s="9">
        <f t="shared" si="20"/>
        <v>8.839482205895315</v>
      </c>
      <c r="Z14" s="9">
        <f t="shared" si="21"/>
        <v>238.1565124596706</v>
      </c>
    </row>
    <row r="15" spans="1:26" ht="11.25">
      <c r="A15" s="48">
        <f t="shared" si="24"/>
        <v>0.0794328234724297</v>
      </c>
      <c r="B15" s="45">
        <f t="shared" si="25"/>
        <v>0.8</v>
      </c>
      <c r="C15" s="43">
        <f t="shared" si="22"/>
        <v>90</v>
      </c>
      <c r="D15">
        <f t="shared" si="0"/>
        <v>0.001588656469448594</v>
      </c>
      <c r="E15" s="10">
        <f t="shared" si="1"/>
        <v>1.363199884245683</v>
      </c>
      <c r="F15">
        <f t="shared" si="2"/>
        <v>0.3699809685835549</v>
      </c>
      <c r="G15">
        <f t="shared" si="3"/>
        <v>0.19307646932663355</v>
      </c>
      <c r="H15" s="18">
        <f t="shared" si="4"/>
        <v>0.008228120573103157</v>
      </c>
      <c r="I15" s="18">
        <f t="shared" si="5"/>
        <v>3.715372996383833</v>
      </c>
      <c r="J15" s="18">
        <f t="shared" si="6"/>
        <v>0.0010285150716378946</v>
      </c>
      <c r="K15" s="18">
        <f t="shared" si="7"/>
        <v>0.46442162454797914</v>
      </c>
      <c r="L15" s="42">
        <f t="shared" si="23"/>
        <v>110</v>
      </c>
      <c r="M15" s="38">
        <f t="shared" si="8"/>
        <v>0.3252083723853607</v>
      </c>
      <c r="N15" s="18">
        <f t="shared" si="9"/>
        <v>0.6387184498189497</v>
      </c>
      <c r="O15">
        <f t="shared" si="10"/>
        <v>0.0016102792583014257</v>
      </c>
      <c r="P15">
        <f t="shared" si="11"/>
        <v>0.9504325081141908</v>
      </c>
      <c r="Q15" s="9">
        <f t="shared" si="12"/>
        <v>0.903324545479521</v>
      </c>
      <c r="R15">
        <f t="shared" si="13"/>
        <v>0.038105272336128496</v>
      </c>
      <c r="S15" s="18">
        <f t="shared" si="14"/>
        <v>24.900005958234463</v>
      </c>
      <c r="T15">
        <f t="shared" si="15"/>
        <v>1.0984948429298873</v>
      </c>
      <c r="U15">
        <f t="shared" si="16"/>
        <v>0.04225869963865033</v>
      </c>
      <c r="V15">
        <f t="shared" si="17"/>
        <v>1.0099661747747177</v>
      </c>
      <c r="W15" s="9">
        <f t="shared" si="18"/>
        <v>5845.072317508349</v>
      </c>
      <c r="X15" s="9">
        <f t="shared" si="19"/>
        <v>257.8626610814849</v>
      </c>
      <c r="Y15" s="9">
        <f t="shared" si="20"/>
        <v>9.919883386617835</v>
      </c>
      <c r="Z15" s="9">
        <f t="shared" si="21"/>
        <v>237.08128181564808</v>
      </c>
    </row>
    <row r="16" spans="1:26" s="36" customFormat="1" ht="11.25">
      <c r="A16" s="48">
        <f t="shared" si="24"/>
        <v>0.10000000000000217</v>
      </c>
      <c r="B16" s="45">
        <f t="shared" si="25"/>
        <v>0.8</v>
      </c>
      <c r="C16" s="43">
        <f t="shared" si="22"/>
        <v>90</v>
      </c>
      <c r="D16" s="36">
        <f t="shared" si="0"/>
        <v>0.0020000000000000434</v>
      </c>
      <c r="E16" s="38">
        <f t="shared" si="1"/>
        <v>1.363199884245683</v>
      </c>
      <c r="F16">
        <f t="shared" si="2"/>
        <v>0.3699809685835549</v>
      </c>
      <c r="G16" s="36">
        <f t="shared" si="3"/>
        <v>0.19307666234020593</v>
      </c>
      <c r="H16" s="39">
        <f t="shared" si="4"/>
        <v>0.010358579725580677</v>
      </c>
      <c r="I16" s="39">
        <f t="shared" si="5"/>
        <v>3.715366704692976</v>
      </c>
      <c r="J16" s="39">
        <f t="shared" si="6"/>
        <v>0.0012948224656975846</v>
      </c>
      <c r="K16" s="39">
        <f t="shared" si="7"/>
        <v>0.464420838086622</v>
      </c>
      <c r="L16" s="42">
        <f t="shared" si="23"/>
        <v>110</v>
      </c>
      <c r="M16" s="10">
        <f t="shared" si="8"/>
        <v>0.3252083723853607</v>
      </c>
      <c r="N16" s="39">
        <f t="shared" si="9"/>
        <v>0.6387189146249064</v>
      </c>
      <c r="O16" s="36">
        <f t="shared" si="10"/>
        <v>0.002027217976561695</v>
      </c>
      <c r="P16" s="36">
        <f t="shared" si="11"/>
        <v>0.9504308895367766</v>
      </c>
      <c r="Q16" s="40">
        <f t="shared" si="12"/>
        <v>0.9033229853983928</v>
      </c>
      <c r="R16" s="36">
        <f t="shared" si="13"/>
        <v>0.04274485912851397</v>
      </c>
      <c r="S16" s="39">
        <f t="shared" si="14"/>
        <v>22.187538503343138</v>
      </c>
      <c r="T16" s="36">
        <f t="shared" si="15"/>
        <v>1.104420882052727</v>
      </c>
      <c r="U16" s="36">
        <f t="shared" si="16"/>
        <v>0.04742600672672216</v>
      </c>
      <c r="V16" s="36">
        <f t="shared" si="17"/>
        <v>1.004829994454249</v>
      </c>
      <c r="W16" s="40">
        <f t="shared" si="18"/>
        <v>5208.342813936304</v>
      </c>
      <c r="X16" s="40">
        <f t="shared" si="19"/>
        <v>259.25375019557913</v>
      </c>
      <c r="Y16" s="40">
        <f t="shared" si="20"/>
        <v>11.132866374140578</v>
      </c>
      <c r="Z16" s="40">
        <f t="shared" si="21"/>
        <v>235.87560558170426</v>
      </c>
    </row>
    <row r="17" spans="1:26" ht="11.25">
      <c r="A17" s="48">
        <f t="shared" si="24"/>
        <v>0.12589254117941973</v>
      </c>
      <c r="B17" s="45">
        <f t="shared" si="25"/>
        <v>0.8</v>
      </c>
      <c r="C17" s="43">
        <f t="shared" si="22"/>
        <v>90</v>
      </c>
      <c r="D17">
        <f t="shared" si="0"/>
        <v>0.0025178508235883944</v>
      </c>
      <c r="E17" s="10">
        <f t="shared" si="1"/>
        <v>1.363199884245683</v>
      </c>
      <c r="F17">
        <f t="shared" si="2"/>
        <v>0.3699809685835549</v>
      </c>
      <c r="G17">
        <f t="shared" si="3"/>
        <v>0.19307696824610288</v>
      </c>
      <c r="H17" s="18">
        <f t="shared" si="4"/>
        <v>0.01304065858533189</v>
      </c>
      <c r="I17" s="18">
        <f t="shared" si="5"/>
        <v>3.7153567330607347</v>
      </c>
      <c r="J17" s="18">
        <f t="shared" si="6"/>
        <v>0.0016300823231664863</v>
      </c>
      <c r="K17" s="18">
        <f t="shared" si="7"/>
        <v>0.46441959163259183</v>
      </c>
      <c r="L17" s="42">
        <f t="shared" si="23"/>
        <v>110</v>
      </c>
      <c r="M17" s="10">
        <f t="shared" si="8"/>
        <v>0.3252083723853607</v>
      </c>
      <c r="N17" s="18">
        <f t="shared" si="9"/>
        <v>0.6387196512907992</v>
      </c>
      <c r="O17">
        <f t="shared" si="10"/>
        <v>0.002552109238963019</v>
      </c>
      <c r="P17">
        <f t="shared" si="11"/>
        <v>0.9504283242759056</v>
      </c>
      <c r="Q17" s="9">
        <f t="shared" si="12"/>
        <v>0.9033205128474736</v>
      </c>
      <c r="R17">
        <f t="shared" si="13"/>
        <v>0.0479464218165991</v>
      </c>
      <c r="S17" s="18">
        <f t="shared" si="14"/>
        <v>19.769490567204983</v>
      </c>
      <c r="T17">
        <f t="shared" si="15"/>
        <v>1.1111426863914085</v>
      </c>
      <c r="U17">
        <f t="shared" si="16"/>
        <v>0.05322835661699944</v>
      </c>
      <c r="V17">
        <f t="shared" si="17"/>
        <v>0.9990716358410553</v>
      </c>
      <c r="W17" s="9">
        <f t="shared" si="18"/>
        <v>4640.725879320458</v>
      </c>
      <c r="X17" s="9">
        <f t="shared" si="19"/>
        <v>260.8316386719769</v>
      </c>
      <c r="Y17" s="9">
        <f t="shared" si="20"/>
        <v>12.494920454651412</v>
      </c>
      <c r="Z17" s="9">
        <f t="shared" si="21"/>
        <v>234.523878092935</v>
      </c>
    </row>
    <row r="18" spans="1:26" ht="11.25">
      <c r="A18" s="48">
        <f t="shared" si="24"/>
        <v>0.15848931924611548</v>
      </c>
      <c r="B18" s="45">
        <f t="shared" si="25"/>
        <v>0.8</v>
      </c>
      <c r="C18" s="43">
        <f t="shared" si="22"/>
        <v>90</v>
      </c>
      <c r="D18">
        <f t="shared" si="0"/>
        <v>0.0031697863849223097</v>
      </c>
      <c r="E18" s="10">
        <f t="shared" si="1"/>
        <v>1.363199884245683</v>
      </c>
      <c r="F18">
        <f t="shared" si="2"/>
        <v>0.3699809685835549</v>
      </c>
      <c r="G18">
        <f t="shared" si="3"/>
        <v>0.19307745307427643</v>
      </c>
      <c r="H18" s="18">
        <f t="shared" si="4"/>
        <v>0.016417175255066682</v>
      </c>
      <c r="I18" s="18">
        <f t="shared" si="5"/>
        <v>3.715340929153402</v>
      </c>
      <c r="J18" s="18">
        <f t="shared" si="6"/>
        <v>0.0020521469068833353</v>
      </c>
      <c r="K18" s="18">
        <f t="shared" si="7"/>
        <v>0.46441761614417526</v>
      </c>
      <c r="L18" s="42">
        <f t="shared" si="23"/>
        <v>110</v>
      </c>
      <c r="M18" s="10">
        <f t="shared" si="8"/>
        <v>0.3252083723853607</v>
      </c>
      <c r="N18" s="18">
        <f t="shared" si="9"/>
        <v>0.6387208188227766</v>
      </c>
      <c r="O18">
        <f t="shared" si="10"/>
        <v>0.003212901233853059</v>
      </c>
      <c r="P18">
        <f t="shared" si="11"/>
        <v>0.9504242586401856</v>
      </c>
      <c r="Q18" s="9">
        <f t="shared" si="12"/>
        <v>0.903316594146085</v>
      </c>
      <c r="R18">
        <f t="shared" si="13"/>
        <v>0.053776800439905355</v>
      </c>
      <c r="S18" s="18">
        <f t="shared" si="14"/>
        <v>17.61377792772379</v>
      </c>
      <c r="T18">
        <f t="shared" si="15"/>
        <v>1.1187773091107363</v>
      </c>
      <c r="U18">
        <f t="shared" si="16"/>
        <v>0.05974511699414733</v>
      </c>
      <c r="V18">
        <f t="shared" si="17"/>
        <v>0.9926170558705288</v>
      </c>
      <c r="W18" s="9">
        <f t="shared" si="18"/>
        <v>4134.690005486965</v>
      </c>
      <c r="X18" s="9">
        <f t="shared" si="19"/>
        <v>262.6238037817449</v>
      </c>
      <c r="Y18" s="9">
        <f t="shared" si="20"/>
        <v>14.024676541625587</v>
      </c>
      <c r="Z18" s="9">
        <f t="shared" si="21"/>
        <v>233.00871834678276</v>
      </c>
    </row>
    <row r="19" spans="1:26" ht="11.25">
      <c r="A19" s="48">
        <f t="shared" si="24"/>
        <v>0.19952623149689358</v>
      </c>
      <c r="B19" s="45">
        <f t="shared" si="25"/>
        <v>0.8</v>
      </c>
      <c r="C19" s="43">
        <f t="shared" si="22"/>
        <v>90</v>
      </c>
      <c r="D19">
        <f t="shared" si="0"/>
        <v>0.0039905246299378715</v>
      </c>
      <c r="E19" s="10">
        <f t="shared" si="1"/>
        <v>1.363199884245683</v>
      </c>
      <c r="F19">
        <f t="shared" si="2"/>
        <v>0.3699809685835549</v>
      </c>
      <c r="G19">
        <f t="shared" si="3"/>
        <v>0.19307822147514825</v>
      </c>
      <c r="H19" s="18">
        <f t="shared" si="4"/>
        <v>0.020667916865245755</v>
      </c>
      <c r="I19" s="18">
        <f t="shared" si="5"/>
        <v>3.7153158818108345</v>
      </c>
      <c r="J19" s="18">
        <f t="shared" si="6"/>
        <v>0.0025834896081557194</v>
      </c>
      <c r="K19" s="18">
        <f t="shared" si="7"/>
        <v>0.4644144852263543</v>
      </c>
      <c r="L19" s="42">
        <f t="shared" si="23"/>
        <v>110</v>
      </c>
      <c r="M19" s="10">
        <f t="shared" si="8"/>
        <v>0.3252083723853607</v>
      </c>
      <c r="N19" s="18">
        <f t="shared" si="9"/>
        <v>0.6387226692242487</v>
      </c>
      <c r="O19">
        <f t="shared" si="10"/>
        <v>0.004044775193736992</v>
      </c>
      <c r="P19">
        <f t="shared" si="11"/>
        <v>0.9504178151140801</v>
      </c>
      <c r="Q19" s="9">
        <f t="shared" si="12"/>
        <v>0.9033103834925895</v>
      </c>
      <c r="R19">
        <f t="shared" si="13"/>
        <v>0.06031025804146427</v>
      </c>
      <c r="S19" s="18">
        <f t="shared" si="14"/>
        <v>15.69179814122801</v>
      </c>
      <c r="T19">
        <f t="shared" si="15"/>
        <v>1.1274617884017897</v>
      </c>
      <c r="U19">
        <f t="shared" si="16"/>
        <v>0.06706612316193614</v>
      </c>
      <c r="V19">
        <f t="shared" si="17"/>
        <v>0.9853839536650449</v>
      </c>
      <c r="W19" s="9">
        <f t="shared" si="18"/>
        <v>3683.521003210403</v>
      </c>
      <c r="X19" s="9">
        <f t="shared" si="19"/>
        <v>264.6624141170699</v>
      </c>
      <c r="Y19" s="9">
        <f t="shared" si="20"/>
        <v>15.743222736330372</v>
      </c>
      <c r="Z19" s="9">
        <f t="shared" si="21"/>
        <v>231.3108068867656</v>
      </c>
    </row>
    <row r="20" spans="1:26" ht="11.25">
      <c r="A20" s="48">
        <f t="shared" si="24"/>
        <v>0.2511886431509656</v>
      </c>
      <c r="B20" s="45">
        <f t="shared" si="25"/>
        <v>0.8</v>
      </c>
      <c r="C20" s="43">
        <f t="shared" si="22"/>
        <v>90</v>
      </c>
      <c r="D20">
        <f t="shared" si="0"/>
        <v>0.005023772863019312</v>
      </c>
      <c r="E20" s="10">
        <f t="shared" si="1"/>
        <v>1.363199884245683</v>
      </c>
      <c r="F20">
        <f t="shared" si="2"/>
        <v>0.3699809685835549</v>
      </c>
      <c r="G20">
        <f t="shared" si="3"/>
        <v>0.19307943930845906</v>
      </c>
      <c r="H20" s="18">
        <f t="shared" si="4"/>
        <v>0.02601920163541315</v>
      </c>
      <c r="I20" s="18">
        <f t="shared" si="5"/>
        <v>3.7152761848564806</v>
      </c>
      <c r="J20" s="18">
        <f t="shared" si="6"/>
        <v>0.003252400204426644</v>
      </c>
      <c r="K20" s="18">
        <f t="shared" si="7"/>
        <v>0.4644095231070601</v>
      </c>
      <c r="L20" s="42">
        <f t="shared" si="23"/>
        <v>110</v>
      </c>
      <c r="M20" s="10">
        <f t="shared" si="8"/>
        <v>0.3252083723853607</v>
      </c>
      <c r="N20" s="18">
        <f t="shared" si="9"/>
        <v>0.6387256018827762</v>
      </c>
      <c r="O20">
        <f t="shared" si="10"/>
        <v>0.005092014778865165</v>
      </c>
      <c r="P20">
        <f t="shared" si="11"/>
        <v>0.950407602994948</v>
      </c>
      <c r="Q20" s="9">
        <f t="shared" si="12"/>
        <v>0.9033005404451109</v>
      </c>
      <c r="R20">
        <f t="shared" si="13"/>
        <v>0.0676290698383115</v>
      </c>
      <c r="S20" s="18">
        <f t="shared" si="14"/>
        <v>13.978051317157783</v>
      </c>
      <c r="T20">
        <f t="shared" si="15"/>
        <v>1.1373573259326297</v>
      </c>
      <c r="U20">
        <f t="shared" si="16"/>
        <v>0.07529328424949837</v>
      </c>
      <c r="V20">
        <f t="shared" si="17"/>
        <v>0.9772810860066994</v>
      </c>
      <c r="W20" s="9">
        <f t="shared" si="18"/>
        <v>3281.232982179705</v>
      </c>
      <c r="X20" s="9">
        <f t="shared" si="19"/>
        <v>266.9853104483156</v>
      </c>
      <c r="Y20" s="9">
        <f t="shared" si="20"/>
        <v>17.674481371579372</v>
      </c>
      <c r="Z20" s="9">
        <f t="shared" si="21"/>
        <v>229.4087251153126</v>
      </c>
    </row>
    <row r="21" spans="1:26" ht="11.25">
      <c r="A21" s="48">
        <f t="shared" si="24"/>
        <v>0.3162277660168482</v>
      </c>
      <c r="B21" s="45">
        <f t="shared" si="25"/>
        <v>0.8</v>
      </c>
      <c r="C21" s="43">
        <f t="shared" si="22"/>
        <v>90</v>
      </c>
      <c r="D21">
        <f t="shared" si="0"/>
        <v>0.006324555320336964</v>
      </c>
      <c r="E21" s="10">
        <f t="shared" si="1"/>
        <v>1.363199884245683</v>
      </c>
      <c r="F21">
        <f t="shared" si="2"/>
        <v>0.3699809685835549</v>
      </c>
      <c r="G21">
        <f t="shared" si="3"/>
        <v>0.1930813694441829</v>
      </c>
      <c r="H21" s="18">
        <f t="shared" si="4"/>
        <v>0.032755906686094356</v>
      </c>
      <c r="I21" s="18">
        <f t="shared" si="5"/>
        <v>3.715213270449529</v>
      </c>
      <c r="J21" s="18">
        <f t="shared" si="6"/>
        <v>0.0040944883357617945</v>
      </c>
      <c r="K21" s="18">
        <f t="shared" si="7"/>
        <v>0.4644016588061911</v>
      </c>
      <c r="L21" s="42">
        <f t="shared" si="23"/>
        <v>110</v>
      </c>
      <c r="M21" s="10">
        <f t="shared" si="8"/>
        <v>0.3252083723853607</v>
      </c>
      <c r="N21" s="18">
        <f t="shared" si="9"/>
        <v>0.6387302497575329</v>
      </c>
      <c r="O21">
        <f t="shared" si="10"/>
        <v>0.0064103560733441</v>
      </c>
      <c r="P21">
        <f t="shared" si="11"/>
        <v>0.9503914183328188</v>
      </c>
      <c r="Q21" s="9">
        <f t="shared" si="12"/>
        <v>0.9032849407056541</v>
      </c>
      <c r="R21">
        <f t="shared" si="13"/>
        <v>0.07582404262914036</v>
      </c>
      <c r="S21" s="18">
        <f t="shared" si="14"/>
        <v>12.449802192677865</v>
      </c>
      <c r="T21">
        <f t="shared" si="15"/>
        <v>1.1486545622796667</v>
      </c>
      <c r="U21">
        <f t="shared" si="16"/>
        <v>0.08454252570912778</v>
      </c>
      <c r="V21">
        <f t="shared" si="17"/>
        <v>0.9682076344818267</v>
      </c>
      <c r="W21" s="9">
        <f t="shared" si="18"/>
        <v>2922.489025783185</v>
      </c>
      <c r="X21" s="9">
        <f t="shared" si="19"/>
        <v>269.63724408829836</v>
      </c>
      <c r="Y21" s="9">
        <f t="shared" si="20"/>
        <v>19.845664997170104</v>
      </c>
      <c r="Z21" s="9">
        <f t="shared" si="21"/>
        <v>227.27880673612646</v>
      </c>
    </row>
    <row r="22" spans="1:26" ht="11.25">
      <c r="A22" s="48">
        <f t="shared" si="24"/>
        <v>0.3981071705535111</v>
      </c>
      <c r="B22" s="45">
        <f t="shared" si="25"/>
        <v>0.8</v>
      </c>
      <c r="C22" s="43">
        <f t="shared" si="22"/>
        <v>90</v>
      </c>
      <c r="D22">
        <f t="shared" si="0"/>
        <v>0.007962143411070221</v>
      </c>
      <c r="E22" s="10">
        <f t="shared" si="1"/>
        <v>1.363199884245683</v>
      </c>
      <c r="F22">
        <f t="shared" si="2"/>
        <v>0.3699809685835549</v>
      </c>
      <c r="G22">
        <f t="shared" si="3"/>
        <v>0.19308442850315213</v>
      </c>
      <c r="H22" s="18">
        <f t="shared" si="4"/>
        <v>0.04123658998705967</v>
      </c>
      <c r="I22" s="18">
        <f t="shared" si="5"/>
        <v>3.715113560410762</v>
      </c>
      <c r="J22" s="18">
        <f t="shared" si="6"/>
        <v>0.005154573748382458</v>
      </c>
      <c r="K22" s="18">
        <f t="shared" si="7"/>
        <v>0.46438919505134524</v>
      </c>
      <c r="L22" s="42">
        <f t="shared" si="23"/>
        <v>110</v>
      </c>
      <c r="M22" s="10">
        <f t="shared" si="8"/>
        <v>0.3252083723853607</v>
      </c>
      <c r="N22" s="18">
        <f t="shared" si="9"/>
        <v>0.6387376159522508</v>
      </c>
      <c r="O22">
        <f t="shared" si="10"/>
        <v>0.008069939235843896</v>
      </c>
      <c r="P22">
        <f t="shared" si="11"/>
        <v>0.9503657685172532</v>
      </c>
      <c r="Q22" s="9">
        <f t="shared" si="12"/>
        <v>0.9032602178886594</v>
      </c>
      <c r="R22">
        <f t="shared" si="13"/>
        <v>0.08499488898308172</v>
      </c>
      <c r="S22" s="18">
        <f t="shared" si="14"/>
        <v>11.086779078973297</v>
      </c>
      <c r="T22">
        <f t="shared" si="15"/>
        <v>1.1615803106917741</v>
      </c>
      <c r="U22">
        <f t="shared" si="16"/>
        <v>0.0949461706744534</v>
      </c>
      <c r="V22">
        <f t="shared" si="17"/>
        <v>0.9580526878034626</v>
      </c>
      <c r="W22" s="9">
        <f t="shared" si="18"/>
        <v>2602.5305212188955</v>
      </c>
      <c r="X22" s="9">
        <f t="shared" si="19"/>
        <v>272.67145758822335</v>
      </c>
      <c r="Y22" s="9">
        <f t="shared" si="20"/>
        <v>22.28783538419766</v>
      </c>
      <c r="Z22" s="9">
        <f t="shared" si="21"/>
        <v>224.8950162336246</v>
      </c>
    </row>
    <row r="23" spans="1:26" ht="11.25">
      <c r="A23" s="48">
        <f t="shared" si="24"/>
        <v>0.5011872336272908</v>
      </c>
      <c r="B23" s="45">
        <f t="shared" si="25"/>
        <v>0.8</v>
      </c>
      <c r="C23" s="43">
        <f t="shared" si="22"/>
        <v>90</v>
      </c>
      <c r="D23">
        <f t="shared" si="0"/>
        <v>0.010023744672545815</v>
      </c>
      <c r="E23" s="10">
        <f t="shared" si="1"/>
        <v>1.363199884245683</v>
      </c>
      <c r="F23">
        <f t="shared" si="2"/>
        <v>0.3699809685835549</v>
      </c>
      <c r="G23">
        <f t="shared" si="3"/>
        <v>0.19308927678488785</v>
      </c>
      <c r="H23" s="18">
        <f t="shared" si="4"/>
        <v>0.05191248752623804</v>
      </c>
      <c r="I23" s="18">
        <f t="shared" si="5"/>
        <v>3.7149555371206926</v>
      </c>
      <c r="J23" s="18">
        <f t="shared" si="6"/>
        <v>0.006489060940779755</v>
      </c>
      <c r="K23" s="18">
        <f t="shared" si="7"/>
        <v>0.4643694421400866</v>
      </c>
      <c r="L23" s="42">
        <f t="shared" si="23"/>
        <v>110</v>
      </c>
      <c r="M23" s="10">
        <f t="shared" si="8"/>
        <v>0.3252083723853607</v>
      </c>
      <c r="N23" s="18">
        <f t="shared" si="9"/>
        <v>0.6387492901060172</v>
      </c>
      <c r="O23">
        <f t="shared" si="10"/>
        <v>0.010159010806419408</v>
      </c>
      <c r="P23">
        <f t="shared" si="11"/>
        <v>0.9503251191756983</v>
      </c>
      <c r="Q23" s="9">
        <f t="shared" si="12"/>
        <v>0.9032210376368701</v>
      </c>
      <c r="R23">
        <f t="shared" si="13"/>
        <v>0.0952503374344331</v>
      </c>
      <c r="S23" s="18">
        <f t="shared" si="14"/>
        <v>9.87090576469362</v>
      </c>
      <c r="T23">
        <f t="shared" si="15"/>
        <v>1.1764062584063126</v>
      </c>
      <c r="U23">
        <f t="shared" si="16"/>
        <v>0.10665590359102407</v>
      </c>
      <c r="V23">
        <f t="shared" si="17"/>
        <v>0.9466949352491039</v>
      </c>
      <c r="W23" s="9">
        <f t="shared" si="18"/>
        <v>2317.114226025479</v>
      </c>
      <c r="X23" s="9">
        <f t="shared" si="19"/>
        <v>276.1517273003041</v>
      </c>
      <c r="Y23" s="9">
        <f t="shared" si="20"/>
        <v>25.036599213044415</v>
      </c>
      <c r="Z23" s="9">
        <f t="shared" si="21"/>
        <v>222.2288769099656</v>
      </c>
    </row>
    <row r="24" spans="1:26" ht="11.25">
      <c r="A24" s="48">
        <f t="shared" si="24"/>
        <v>0.6309573444802179</v>
      </c>
      <c r="B24" s="45">
        <f t="shared" si="25"/>
        <v>0.8</v>
      </c>
      <c r="C24" s="43">
        <f t="shared" si="22"/>
        <v>90</v>
      </c>
      <c r="D24">
        <f t="shared" si="0"/>
        <v>0.012619146889604358</v>
      </c>
      <c r="E24" s="10">
        <f t="shared" si="1"/>
        <v>1.363199884245683</v>
      </c>
      <c r="F24">
        <f t="shared" si="2"/>
        <v>0.3699809685835549</v>
      </c>
      <c r="G24">
        <f t="shared" si="3"/>
        <v>0.1930969607936059</v>
      </c>
      <c r="H24" s="18">
        <f t="shared" si="4"/>
        <v>0.06535134907220261</v>
      </c>
      <c r="I24" s="18">
        <f t="shared" si="5"/>
        <v>3.7147051033386056</v>
      </c>
      <c r="J24" s="18">
        <f t="shared" si="6"/>
        <v>0.008168918634025326</v>
      </c>
      <c r="K24" s="18">
        <f t="shared" si="7"/>
        <v>0.4643381379173257</v>
      </c>
      <c r="L24" s="42">
        <f t="shared" si="23"/>
        <v>110</v>
      </c>
      <c r="M24" s="10">
        <f t="shared" si="8"/>
        <v>0.3252083723853607</v>
      </c>
      <c r="N24" s="18">
        <f t="shared" si="9"/>
        <v>0.6387677911920222</v>
      </c>
      <c r="O24">
        <f t="shared" si="10"/>
        <v>0.012788557511300126</v>
      </c>
      <c r="P24">
        <f t="shared" si="11"/>
        <v>0.9502607015354811</v>
      </c>
      <c r="Q24" s="9">
        <f t="shared" si="12"/>
        <v>0.9031589480859247</v>
      </c>
      <c r="R24">
        <f t="shared" si="13"/>
        <v>0.10670779234068307</v>
      </c>
      <c r="S24" s="18">
        <f t="shared" si="14"/>
        <v>8.78606293495443</v>
      </c>
      <c r="T24">
        <f t="shared" si="15"/>
        <v>1.1934603665237078</v>
      </c>
      <c r="U24">
        <f t="shared" si="16"/>
        <v>0.1198465194600826</v>
      </c>
      <c r="V24">
        <f t="shared" si="17"/>
        <v>0.9340027145637538</v>
      </c>
      <c r="W24" s="9">
        <f t="shared" si="18"/>
        <v>2062.4562631482054</v>
      </c>
      <c r="X24" s="9">
        <f t="shared" si="19"/>
        <v>280.15503940488685</v>
      </c>
      <c r="Y24" s="9">
        <f t="shared" si="20"/>
        <v>28.1329881776271</v>
      </c>
      <c r="Z24" s="9">
        <f t="shared" si="21"/>
        <v>219.24948212989676</v>
      </c>
    </row>
    <row r="25" spans="1:26" ht="11.25">
      <c r="A25" s="48">
        <f t="shared" si="24"/>
        <v>0.7943282347243142</v>
      </c>
      <c r="B25" s="45">
        <f t="shared" si="25"/>
        <v>0.8</v>
      </c>
      <c r="C25" s="43">
        <f t="shared" si="22"/>
        <v>90</v>
      </c>
      <c r="D25">
        <f t="shared" si="0"/>
        <v>0.015886564694486283</v>
      </c>
      <c r="E25" s="10">
        <f t="shared" si="1"/>
        <v>1.363199884245683</v>
      </c>
      <c r="F25">
        <f t="shared" si="2"/>
        <v>0.3699809685835549</v>
      </c>
      <c r="G25">
        <f t="shared" si="3"/>
        <v>0.19310913912671393</v>
      </c>
      <c r="H25" s="18">
        <f t="shared" si="4"/>
        <v>0.08226728556881957</v>
      </c>
      <c r="I25" s="18">
        <f t="shared" si="5"/>
        <v>3.7143082333666806</v>
      </c>
      <c r="J25" s="18">
        <f t="shared" si="6"/>
        <v>0.010283410696102446</v>
      </c>
      <c r="K25" s="18">
        <f t="shared" si="7"/>
        <v>0.4642885291708351</v>
      </c>
      <c r="L25" s="42">
        <f t="shared" si="23"/>
        <v>110</v>
      </c>
      <c r="M25" s="10">
        <f t="shared" si="8"/>
        <v>0.3252083723853607</v>
      </c>
      <c r="N25" s="18">
        <f t="shared" si="9"/>
        <v>0.6387971104213299</v>
      </c>
      <c r="O25">
        <f t="shared" si="10"/>
        <v>0.01609808580586697</v>
      </c>
      <c r="P25">
        <f t="shared" si="11"/>
        <v>0.9501586245991149</v>
      </c>
      <c r="Q25" s="9">
        <f t="shared" si="12"/>
        <v>0.9030605602666948</v>
      </c>
      <c r="R25">
        <f t="shared" si="13"/>
        <v>0.11949225088035832</v>
      </c>
      <c r="S25" s="18">
        <f t="shared" si="14"/>
        <v>7.817876108232011</v>
      </c>
      <c r="T25">
        <f t="shared" si="15"/>
        <v>1.2131420392538743</v>
      </c>
      <c r="U25">
        <f t="shared" si="16"/>
        <v>0.1347207512392179</v>
      </c>
      <c r="V25">
        <f t="shared" si="17"/>
        <v>0.9198346271189626</v>
      </c>
      <c r="W25" s="9">
        <f t="shared" si="18"/>
        <v>1835.182340863059</v>
      </c>
      <c r="X25" s="9">
        <f t="shared" si="19"/>
        <v>284.7751507667202</v>
      </c>
      <c r="Y25" s="9">
        <f t="shared" si="20"/>
        <v>31.62459217813439</v>
      </c>
      <c r="Z25" s="9">
        <f t="shared" si="21"/>
        <v>215.92363972429683</v>
      </c>
    </row>
    <row r="26" spans="1:26" ht="11.25">
      <c r="A26" s="48">
        <f t="shared" si="24"/>
        <v>1.0000000000000433</v>
      </c>
      <c r="B26" s="45">
        <f t="shared" si="25"/>
        <v>0.8</v>
      </c>
      <c r="C26" s="43">
        <f t="shared" si="22"/>
        <v>90</v>
      </c>
      <c r="D26">
        <f t="shared" si="0"/>
        <v>0.020000000000000864</v>
      </c>
      <c r="E26" s="10">
        <f t="shared" si="1"/>
        <v>1.363199884245683</v>
      </c>
      <c r="F26">
        <f t="shared" si="2"/>
        <v>0.3699809685835549</v>
      </c>
      <c r="G26">
        <f t="shared" si="3"/>
        <v>0.1931284404839524</v>
      </c>
      <c r="H26" s="18">
        <f t="shared" si="4"/>
        <v>0.10355802568427369</v>
      </c>
      <c r="I26" s="18">
        <f t="shared" si="5"/>
        <v>3.7136793393755174</v>
      </c>
      <c r="J26" s="18">
        <f t="shared" si="6"/>
        <v>0.012944753210534211</v>
      </c>
      <c r="K26" s="18">
        <f t="shared" si="7"/>
        <v>0.4642099174219397</v>
      </c>
      <c r="L26" s="42">
        <f t="shared" si="23"/>
        <v>110</v>
      </c>
      <c r="M26" s="10">
        <f t="shared" si="8"/>
        <v>0.3252083723853607</v>
      </c>
      <c r="N26" s="18">
        <f t="shared" si="9"/>
        <v>0.6388435706940682</v>
      </c>
      <c r="O26">
        <f t="shared" si="10"/>
        <v>0.020262790148252496</v>
      </c>
      <c r="P26">
        <f t="shared" si="11"/>
        <v>0.949996889114973</v>
      </c>
      <c r="Q26" s="9">
        <f t="shared" si="12"/>
        <v>0.9029046699927185</v>
      </c>
      <c r="R26">
        <f t="shared" si="13"/>
        <v>0.13373401656776598</v>
      </c>
      <c r="S26" s="18">
        <f t="shared" si="14"/>
        <v>6.953527522670479</v>
      </c>
      <c r="T26">
        <f t="shared" si="15"/>
        <v>1.2359426659985522</v>
      </c>
      <c r="U26">
        <f t="shared" si="16"/>
        <v>0.15151560289812196</v>
      </c>
      <c r="V26">
        <f t="shared" si="17"/>
        <v>0.9040410352000836</v>
      </c>
      <c r="W26" s="9">
        <f t="shared" si="18"/>
        <v>1632.283594629127</v>
      </c>
      <c r="X26" s="9">
        <f t="shared" si="19"/>
        <v>290.12741102042037</v>
      </c>
      <c r="Y26" s="9">
        <f t="shared" si="20"/>
        <v>35.567045953959905</v>
      </c>
      <c r="Z26" s="9">
        <f t="shared" si="21"/>
        <v>212.21622346608774</v>
      </c>
    </row>
    <row r="27" spans="1:26" ht="11.25">
      <c r="A27" s="48">
        <f t="shared" si="24"/>
        <v>1.2589254117942243</v>
      </c>
      <c r="B27" s="45">
        <f t="shared" si="25"/>
        <v>0.8</v>
      </c>
      <c r="C27" s="43">
        <f t="shared" si="22"/>
        <v>90</v>
      </c>
      <c r="D27">
        <f t="shared" si="0"/>
        <v>0.025178508235884488</v>
      </c>
      <c r="E27" s="10">
        <f t="shared" si="1"/>
        <v>1.363199884245683</v>
      </c>
      <c r="F27">
        <f t="shared" si="2"/>
        <v>0.3699809685835549</v>
      </c>
      <c r="G27">
        <f t="shared" si="3"/>
        <v>0.1931590310736449</v>
      </c>
      <c r="H27" s="18">
        <f t="shared" si="4"/>
        <v>0.13035118314651717</v>
      </c>
      <c r="I27" s="18">
        <f t="shared" si="5"/>
        <v>3.712682867020134</v>
      </c>
      <c r="J27" s="18">
        <f t="shared" si="6"/>
        <v>0.016293897893314646</v>
      </c>
      <c r="K27" s="18">
        <f t="shared" si="7"/>
        <v>0.46408535837751674</v>
      </c>
      <c r="L27" s="42">
        <f t="shared" si="23"/>
        <v>110</v>
      </c>
      <c r="M27" s="10">
        <f t="shared" si="8"/>
        <v>0.3252083723853607</v>
      </c>
      <c r="N27" s="18">
        <f t="shared" si="9"/>
        <v>0.638917186244634</v>
      </c>
      <c r="O27">
        <f t="shared" si="10"/>
        <v>0.025502362816510464</v>
      </c>
      <c r="P27">
        <f t="shared" si="11"/>
        <v>0.9497406700187013</v>
      </c>
      <c r="Q27" s="9">
        <f t="shared" si="12"/>
        <v>0.9026577107967966</v>
      </c>
      <c r="R27">
        <f t="shared" si="13"/>
        <v>0.1495644808456732</v>
      </c>
      <c r="S27" s="18">
        <f t="shared" si="14"/>
        <v>6.181589836476596</v>
      </c>
      <c r="T27">
        <f t="shared" si="15"/>
        <v>1.2624739954686672</v>
      </c>
      <c r="U27">
        <f t="shared" si="16"/>
        <v>0.1705108236415092</v>
      </c>
      <c r="V27">
        <f t="shared" si="17"/>
        <v>0.8864669072252143</v>
      </c>
      <c r="W27" s="9">
        <f t="shared" si="18"/>
        <v>1451.0775496192794</v>
      </c>
      <c r="X27" s="9">
        <f t="shared" si="19"/>
        <v>296.35542316196677</v>
      </c>
      <c r="Y27" s="9">
        <f t="shared" si="20"/>
        <v>40.026018338077584</v>
      </c>
      <c r="Z27" s="9">
        <f t="shared" si="21"/>
        <v>208.09084096206112</v>
      </c>
    </row>
    <row r="28" spans="1:26" ht="11.25">
      <c r="A28" s="48">
        <f t="shared" si="24"/>
        <v>1.5848931924611889</v>
      </c>
      <c r="B28" s="45">
        <f t="shared" si="25"/>
        <v>0.8</v>
      </c>
      <c r="C28" s="43">
        <f t="shared" si="22"/>
        <v>90</v>
      </c>
      <c r="D28">
        <f t="shared" si="0"/>
        <v>0.031697863849223774</v>
      </c>
      <c r="E28" s="10">
        <f t="shared" si="1"/>
        <v>1.363199884245683</v>
      </c>
      <c r="F28">
        <f t="shared" si="2"/>
        <v>0.3699809685835549</v>
      </c>
      <c r="G28">
        <f t="shared" si="3"/>
        <v>0.19320751389100194</v>
      </c>
      <c r="H28" s="18">
        <f t="shared" si="4"/>
        <v>0.16406123763440242</v>
      </c>
      <c r="I28" s="18">
        <f t="shared" si="5"/>
        <v>3.7111042111234744</v>
      </c>
      <c r="J28" s="18">
        <f t="shared" si="6"/>
        <v>0.020507654704300302</v>
      </c>
      <c r="K28" s="18">
        <f t="shared" si="7"/>
        <v>0.4638880263904343</v>
      </c>
      <c r="L28" s="42">
        <f t="shared" si="23"/>
        <v>110</v>
      </c>
      <c r="M28" s="10">
        <f t="shared" si="8"/>
        <v>0.3252083723853607</v>
      </c>
      <c r="N28" s="18">
        <f t="shared" si="9"/>
        <v>0.6390338112792964</v>
      </c>
      <c r="O28">
        <f t="shared" si="10"/>
        <v>0.03209165828525655</v>
      </c>
      <c r="P28">
        <f t="shared" si="11"/>
        <v>0.9493348771528837</v>
      </c>
      <c r="Q28" s="9">
        <f t="shared" si="12"/>
        <v>0.9022665835103785</v>
      </c>
      <c r="R28">
        <f t="shared" si="13"/>
        <v>0.1671088158916916</v>
      </c>
      <c r="S28" s="18">
        <f t="shared" si="14"/>
        <v>5.491879970380584</v>
      </c>
      <c r="T28">
        <f t="shared" si="15"/>
        <v>1.2935082129777355</v>
      </c>
      <c r="U28">
        <f t="shared" si="16"/>
        <v>0.19204048639813323</v>
      </c>
      <c r="V28">
        <f t="shared" si="17"/>
        <v>0.8669567016633221</v>
      </c>
      <c r="W28" s="9">
        <f t="shared" si="18"/>
        <v>1289.1738114357545</v>
      </c>
      <c r="X28" s="9">
        <f t="shared" si="19"/>
        <v>303.6404513648536</v>
      </c>
      <c r="Y28" s="9">
        <f t="shared" si="20"/>
        <v>45.0799302124407</v>
      </c>
      <c r="Z28" s="9">
        <f t="shared" si="21"/>
        <v>203.51098011263025</v>
      </c>
    </row>
    <row r="29" spans="1:26" ht="11.25">
      <c r="A29" s="48">
        <f t="shared" si="24"/>
        <v>1.9952623149689788</v>
      </c>
      <c r="B29" s="45">
        <f t="shared" si="25"/>
        <v>0.8</v>
      </c>
      <c r="C29" s="43">
        <f t="shared" si="22"/>
        <v>90</v>
      </c>
      <c r="D29">
        <f t="shared" si="0"/>
        <v>0.039905246299379575</v>
      </c>
      <c r="E29" s="10">
        <f t="shared" si="1"/>
        <v>1.363199884245683</v>
      </c>
      <c r="F29">
        <f t="shared" si="2"/>
        <v>0.3699809685835549</v>
      </c>
      <c r="G29">
        <f t="shared" si="3"/>
        <v>0.19328435397818242</v>
      </c>
      <c r="H29" s="18">
        <f t="shared" si="4"/>
        <v>0.2064587509441349</v>
      </c>
      <c r="I29" s="18">
        <f t="shared" si="5"/>
        <v>3.70860383240249</v>
      </c>
      <c r="J29" s="18">
        <f t="shared" si="6"/>
        <v>0.025807343868016863</v>
      </c>
      <c r="K29" s="18">
        <f t="shared" si="7"/>
        <v>0.46357547905031127</v>
      </c>
      <c r="L29" s="42">
        <f t="shared" si="23"/>
        <v>110</v>
      </c>
      <c r="M29" s="10">
        <f t="shared" si="8"/>
        <v>0.3252083723853607</v>
      </c>
      <c r="N29" s="18">
        <f t="shared" si="9"/>
        <v>0.6392185296562529</v>
      </c>
      <c r="O29">
        <f t="shared" si="10"/>
        <v>0.0403732724736485</v>
      </c>
      <c r="P29">
        <f t="shared" si="11"/>
        <v>0.9486924587990477</v>
      </c>
      <c r="Q29" s="9">
        <f t="shared" si="12"/>
        <v>0.9016473825124144</v>
      </c>
      <c r="R29">
        <f t="shared" si="13"/>
        <v>0.18647373627161068</v>
      </c>
      <c r="S29" s="18">
        <f t="shared" si="14"/>
        <v>4.875331952146513</v>
      </c>
      <c r="T29">
        <f t="shared" si="15"/>
        <v>1.3300359905756174</v>
      </c>
      <c r="U29">
        <f t="shared" si="16"/>
        <v>0.21650916252808008</v>
      </c>
      <c r="V29">
        <f t="shared" si="17"/>
        <v>0.8453623193620732</v>
      </c>
      <c r="W29" s="9">
        <f t="shared" si="18"/>
        <v>1144.4442174011465</v>
      </c>
      <c r="X29" s="9">
        <f t="shared" si="19"/>
        <v>312.2150477732081</v>
      </c>
      <c r="Y29" s="9">
        <f t="shared" si="20"/>
        <v>50.8237513879506</v>
      </c>
      <c r="Z29" s="9">
        <f t="shared" si="21"/>
        <v>198.44187585560977</v>
      </c>
    </row>
    <row r="30" spans="1:26" ht="11.25">
      <c r="A30" s="48">
        <f t="shared" si="24"/>
        <v>2.5118864315097102</v>
      </c>
      <c r="B30" s="45">
        <f t="shared" si="25"/>
        <v>0.8</v>
      </c>
      <c r="C30" s="43">
        <f t="shared" si="22"/>
        <v>90</v>
      </c>
      <c r="D30">
        <f t="shared" si="0"/>
        <v>0.050237728630194205</v>
      </c>
      <c r="E30" s="10">
        <f t="shared" si="1"/>
        <v>1.363199884245683</v>
      </c>
      <c r="F30">
        <f t="shared" si="2"/>
        <v>0.3699809685835549</v>
      </c>
      <c r="G30">
        <f t="shared" si="3"/>
        <v>0.19340613730926287</v>
      </c>
      <c r="H30" s="18">
        <f t="shared" si="4"/>
        <v>0.2597525049055832</v>
      </c>
      <c r="I30" s="18">
        <f t="shared" si="5"/>
        <v>3.7046450689227486</v>
      </c>
      <c r="J30" s="18">
        <f t="shared" si="6"/>
        <v>0.0324690631131979</v>
      </c>
      <c r="K30" s="18">
        <f t="shared" si="7"/>
        <v>0.4630806336153436</v>
      </c>
      <c r="L30" s="42">
        <f t="shared" si="23"/>
        <v>110</v>
      </c>
      <c r="M30" s="10">
        <f t="shared" si="8"/>
        <v>0.3252083723853607</v>
      </c>
      <c r="N30" s="18">
        <f t="shared" si="9"/>
        <v>0.6395109878981167</v>
      </c>
      <c r="O30">
        <f t="shared" si="10"/>
        <v>0.05077170483014545</v>
      </c>
      <c r="P30">
        <f t="shared" si="11"/>
        <v>0.9476760988855621</v>
      </c>
      <c r="Q30" s="9">
        <f t="shared" si="12"/>
        <v>0.9006677544103172</v>
      </c>
      <c r="R30">
        <f t="shared" si="13"/>
        <v>0.20772739676217758</v>
      </c>
      <c r="S30" s="18">
        <f t="shared" si="14"/>
        <v>4.323888282646508</v>
      </c>
      <c r="T30">
        <f t="shared" si="15"/>
        <v>1.3733529871884773</v>
      </c>
      <c r="U30">
        <f t="shared" si="16"/>
        <v>0.24441506330661253</v>
      </c>
      <c r="V30">
        <f t="shared" si="17"/>
        <v>0.8215556718890662</v>
      </c>
      <c r="W30" s="9">
        <f t="shared" si="18"/>
        <v>1014.9973356346876</v>
      </c>
      <c r="X30" s="9">
        <f t="shared" si="19"/>
        <v>322.3833577006882</v>
      </c>
      <c r="Y30" s="9">
        <f t="shared" si="20"/>
        <v>57.37443287812082</v>
      </c>
      <c r="Z30" s="9">
        <f t="shared" si="21"/>
        <v>192.85346048131</v>
      </c>
    </row>
    <row r="31" spans="1:26" ht="11.25">
      <c r="A31" s="48">
        <f t="shared" si="24"/>
        <v>3.16227766016855</v>
      </c>
      <c r="B31" s="45">
        <f t="shared" si="25"/>
        <v>0.8</v>
      </c>
      <c r="C31" s="43">
        <f t="shared" si="22"/>
        <v>90</v>
      </c>
      <c r="D31">
        <f t="shared" si="0"/>
        <v>0.063245553203371</v>
      </c>
      <c r="E31" s="10">
        <f t="shared" si="1"/>
        <v>1.363199884245683</v>
      </c>
      <c r="F31">
        <f t="shared" si="2"/>
        <v>0.3699809685835549</v>
      </c>
      <c r="G31">
        <f t="shared" si="3"/>
        <v>0.1935991508816475</v>
      </c>
      <c r="H31" s="18">
        <f t="shared" si="4"/>
        <v>0.32668300927639266</v>
      </c>
      <c r="I31" s="18">
        <f t="shared" si="5"/>
        <v>3.6983810536622603</v>
      </c>
      <c r="J31" s="18">
        <f t="shared" si="6"/>
        <v>0.04083537615954908</v>
      </c>
      <c r="K31" s="18">
        <f t="shared" si="7"/>
        <v>0.46229763170778254</v>
      </c>
      <c r="L31" s="42">
        <f t="shared" si="23"/>
        <v>110</v>
      </c>
      <c r="M31" s="10">
        <f t="shared" si="8"/>
        <v>0.3252083723853607</v>
      </c>
      <c r="N31" s="18">
        <f t="shared" si="9"/>
        <v>0.6399737492879962</v>
      </c>
      <c r="O31">
        <f t="shared" si="10"/>
        <v>0.0638078924408705</v>
      </c>
      <c r="P31">
        <f t="shared" si="11"/>
        <v>0.946069794019311</v>
      </c>
      <c r="Q31" s="9">
        <f t="shared" si="12"/>
        <v>0.8991195022934872</v>
      </c>
      <c r="R31">
        <f t="shared" si="13"/>
        <v>0.23086678703548102</v>
      </c>
      <c r="S31" s="18">
        <f t="shared" si="14"/>
        <v>3.830410221635698</v>
      </c>
      <c r="T31">
        <f t="shared" si="15"/>
        <v>1.4251929260936553</v>
      </c>
      <c r="U31">
        <f t="shared" si="16"/>
        <v>0.27638402760404035</v>
      </c>
      <c r="V31">
        <f t="shared" si="17"/>
        <v>0.7954482192405788</v>
      </c>
      <c r="W31" s="9">
        <f t="shared" si="18"/>
        <v>899.157405373221</v>
      </c>
      <c r="X31" s="9">
        <f t="shared" si="19"/>
        <v>334.55235847700226</v>
      </c>
      <c r="Y31" s="9">
        <f t="shared" si="20"/>
        <v>64.87888522836265</v>
      </c>
      <c r="Z31" s="9">
        <f t="shared" si="21"/>
        <v>186.72494994953365</v>
      </c>
    </row>
    <row r="32" spans="1:26" ht="11.25">
      <c r="A32" s="48">
        <f t="shared" si="24"/>
        <v>3.981071705535196</v>
      </c>
      <c r="B32" s="45">
        <f t="shared" si="25"/>
        <v>0.8</v>
      </c>
      <c r="C32" s="43">
        <f t="shared" si="22"/>
        <v>90</v>
      </c>
      <c r="D32">
        <f t="shared" si="0"/>
        <v>0.07962143411070392</v>
      </c>
      <c r="E32" s="10">
        <f t="shared" si="1"/>
        <v>1.363199884245683</v>
      </c>
      <c r="F32">
        <f t="shared" si="2"/>
        <v>0.3699809685835549</v>
      </c>
      <c r="G32">
        <f t="shared" si="3"/>
        <v>0.19390505677857256</v>
      </c>
      <c r="H32" s="18">
        <f t="shared" si="4"/>
        <v>0.41062072043653103</v>
      </c>
      <c r="I32" s="18">
        <f t="shared" si="5"/>
        <v>3.6884788028253626</v>
      </c>
      <c r="J32" s="18">
        <f t="shared" si="6"/>
        <v>0.05132759005456638</v>
      </c>
      <c r="K32" s="18">
        <f t="shared" si="7"/>
        <v>0.4610598503531703</v>
      </c>
      <c r="L32" s="42">
        <f t="shared" si="23"/>
        <v>110</v>
      </c>
      <c r="M32" s="10">
        <f t="shared" si="8"/>
        <v>0.3252083723853607</v>
      </c>
      <c r="N32" s="18">
        <f t="shared" si="9"/>
        <v>0.6407052895492604</v>
      </c>
      <c r="O32">
        <f t="shared" si="10"/>
        <v>0.08011107585934808</v>
      </c>
      <c r="P32">
        <f t="shared" si="11"/>
        <v>0.9435352561024926</v>
      </c>
      <c r="Q32" s="9">
        <f t="shared" si="12"/>
        <v>0.8966765639837385</v>
      </c>
      <c r="R32">
        <f t="shared" si="13"/>
        <v>0.25576539985552904</v>
      </c>
      <c r="S32" s="18">
        <f t="shared" si="14"/>
        <v>3.3886086320083972</v>
      </c>
      <c r="T32">
        <f t="shared" si="15"/>
        <v>1.4879398614675148</v>
      </c>
      <c r="U32">
        <f t="shared" si="16"/>
        <v>0.3132209278682707</v>
      </c>
      <c r="V32">
        <f t="shared" si="17"/>
        <v>0.7670211131551737</v>
      </c>
      <c r="W32" s="9">
        <f t="shared" si="18"/>
        <v>795.4481032271412</v>
      </c>
      <c r="X32" s="9">
        <f t="shared" si="19"/>
        <v>349.28168728027276</v>
      </c>
      <c r="Y32" s="9">
        <f t="shared" si="20"/>
        <v>73.52604564906383</v>
      </c>
      <c r="Z32" s="9">
        <f t="shared" si="21"/>
        <v>180.05191978538923</v>
      </c>
    </row>
    <row r="33" spans="1:26" ht="11.25">
      <c r="A33" s="48">
        <f t="shared" si="24"/>
        <v>5.011872336273015</v>
      </c>
      <c r="B33" s="45">
        <f t="shared" si="25"/>
        <v>0.8</v>
      </c>
      <c r="C33" s="43">
        <f t="shared" si="22"/>
        <v>90</v>
      </c>
      <c r="D33">
        <f t="shared" si="0"/>
        <v>0.1002374467254603</v>
      </c>
      <c r="E33" s="10">
        <f t="shared" si="1"/>
        <v>1.363199884245683</v>
      </c>
      <c r="F33">
        <f t="shared" si="2"/>
        <v>0.3699809685835549</v>
      </c>
      <c r="G33">
        <f t="shared" si="3"/>
        <v>0.19438988495214277</v>
      </c>
      <c r="H33" s="18">
        <f t="shared" si="4"/>
        <v>0.515651556407567</v>
      </c>
      <c r="I33" s="18">
        <f t="shared" si="5"/>
        <v>3.6728486325655316</v>
      </c>
      <c r="J33" s="18">
        <f t="shared" si="6"/>
        <v>0.06445644455094587</v>
      </c>
      <c r="K33" s="18">
        <f t="shared" si="7"/>
        <v>0.45910607907069145</v>
      </c>
      <c r="L33" s="42">
        <f t="shared" si="23"/>
        <v>110</v>
      </c>
      <c r="M33" s="10">
        <f t="shared" si="8"/>
        <v>0.3252083723853607</v>
      </c>
      <c r="N33" s="18">
        <f t="shared" si="9"/>
        <v>0.6418599864988542</v>
      </c>
      <c r="O33">
        <f t="shared" si="10"/>
        <v>0.10042134718902739</v>
      </c>
      <c r="P33">
        <f t="shared" si="11"/>
        <v>0.9395463810218054</v>
      </c>
      <c r="Q33" s="9">
        <f t="shared" si="12"/>
        <v>0.8928318490624308</v>
      </c>
      <c r="R33">
        <f t="shared" si="13"/>
        <v>0.28209028718632</v>
      </c>
      <c r="S33" s="18">
        <f t="shared" si="14"/>
        <v>2.9929988422412284</v>
      </c>
      <c r="T33">
        <f t="shared" si="15"/>
        <v>1.5649809713059433</v>
      </c>
      <c r="U33">
        <f t="shared" si="16"/>
        <v>0.3559900916499805</v>
      </c>
      <c r="V33">
        <f t="shared" si="17"/>
        <v>0.7363716858061065</v>
      </c>
      <c r="W33" s="9">
        <f t="shared" si="18"/>
        <v>702.5819475088663</v>
      </c>
      <c r="X33" s="9">
        <f t="shared" si="19"/>
        <v>367.36645638362324</v>
      </c>
      <c r="Y33" s="9">
        <f t="shared" si="20"/>
        <v>83.56575630948564</v>
      </c>
      <c r="Z33" s="9">
        <f t="shared" si="21"/>
        <v>172.85721791881107</v>
      </c>
    </row>
    <row r="34" spans="1:26" ht="11.25">
      <c r="A34" s="48">
        <f t="shared" si="24"/>
        <v>6.309573444802314</v>
      </c>
      <c r="B34" s="45">
        <f t="shared" si="25"/>
        <v>0.8</v>
      </c>
      <c r="C34" s="43">
        <f t="shared" si="22"/>
        <v>90</v>
      </c>
      <c r="D34">
        <f t="shared" si="0"/>
        <v>0.1261914688960463</v>
      </c>
      <c r="E34" s="10">
        <f t="shared" si="1"/>
        <v>1.363199884245683</v>
      </c>
      <c r="F34">
        <f t="shared" si="2"/>
        <v>0.3699809685835549</v>
      </c>
      <c r="G34">
        <f t="shared" si="3"/>
        <v>0.19515828582394756</v>
      </c>
      <c r="H34" s="18">
        <f t="shared" si="4"/>
        <v>0.646610869547623</v>
      </c>
      <c r="I34" s="18">
        <f t="shared" si="5"/>
        <v>3.6482355590407893</v>
      </c>
      <c r="J34" s="18">
        <f t="shared" si="6"/>
        <v>0.08082635869345288</v>
      </c>
      <c r="K34" s="18">
        <f t="shared" si="7"/>
        <v>0.45602944488009867</v>
      </c>
      <c r="L34" s="42">
        <f t="shared" si="23"/>
        <v>110</v>
      </c>
      <c r="M34" s="10">
        <f t="shared" si="8"/>
        <v>0.3252083723853607</v>
      </c>
      <c r="N34" s="18">
        <f t="shared" si="9"/>
        <v>0.6436783058419385</v>
      </c>
      <c r="O34">
        <f t="shared" si="10"/>
        <v>0.12556949326998226</v>
      </c>
      <c r="P34">
        <f t="shared" si="11"/>
        <v>0.9332940492783326</v>
      </c>
      <c r="Q34" s="9">
        <f t="shared" si="12"/>
        <v>0.8868054800584269</v>
      </c>
      <c r="R34">
        <f t="shared" si="13"/>
        <v>0.3091731183655848</v>
      </c>
      <c r="S34" s="18">
        <f t="shared" si="14"/>
        <v>2.638885698696749</v>
      </c>
      <c r="T34">
        <f t="shared" si="15"/>
        <v>1.6613213395185271</v>
      </c>
      <c r="U34">
        <f t="shared" si="16"/>
        <v>0.4061462197418515</v>
      </c>
      <c r="V34">
        <f t="shared" si="17"/>
        <v>0.7037856045630523</v>
      </c>
      <c r="W34" s="9">
        <f t="shared" si="18"/>
        <v>619.4567893836247</v>
      </c>
      <c r="X34" s="9">
        <f t="shared" si="19"/>
        <v>389.98156821301257</v>
      </c>
      <c r="Y34" s="9">
        <f t="shared" si="20"/>
        <v>95.33949629793923</v>
      </c>
      <c r="Z34" s="9">
        <f t="shared" si="21"/>
        <v>165.20790242349224</v>
      </c>
    </row>
    <row r="35" spans="1:26" ht="11.25">
      <c r="A35" s="48">
        <f t="shared" si="24"/>
        <v>7.943282347243313</v>
      </c>
      <c r="B35" s="45">
        <f t="shared" si="25"/>
        <v>0.8</v>
      </c>
      <c r="C35" s="43">
        <f t="shared" si="22"/>
        <v>90</v>
      </c>
      <c r="D35">
        <f t="shared" si="0"/>
        <v>0.15886564694486627</v>
      </c>
      <c r="E35" s="10">
        <f t="shared" si="1"/>
        <v>1.363199884245683</v>
      </c>
      <c r="F35">
        <f t="shared" si="2"/>
        <v>0.3699809685835549</v>
      </c>
      <c r="G35">
        <f t="shared" si="3"/>
        <v>0.19637611913475217</v>
      </c>
      <c r="H35" s="18">
        <f t="shared" si="4"/>
        <v>0.8089865898401504</v>
      </c>
      <c r="I35" s="18">
        <f t="shared" si="5"/>
        <v>3.609621021435228</v>
      </c>
      <c r="J35" s="18">
        <f t="shared" si="6"/>
        <v>0.1011233237300188</v>
      </c>
      <c r="K35" s="18">
        <f t="shared" si="7"/>
        <v>0.4512026276794035</v>
      </c>
      <c r="L35" s="42">
        <f t="shared" si="23"/>
        <v>110</v>
      </c>
      <c r="M35" s="10">
        <f t="shared" si="8"/>
        <v>0.3252083723853607</v>
      </c>
      <c r="N35" s="18">
        <f t="shared" si="9"/>
        <v>0.6465309995773172</v>
      </c>
      <c r="O35">
        <f t="shared" si="10"/>
        <v>0.156409087570635</v>
      </c>
      <c r="P35">
        <f t="shared" si="11"/>
        <v>0.9235558658087887</v>
      </c>
      <c r="Q35" s="9">
        <f t="shared" si="12"/>
        <v>0.8774192399444999</v>
      </c>
      <c r="R35">
        <f t="shared" si="13"/>
        <v>0.3358162295988101</v>
      </c>
      <c r="S35" s="18">
        <f t="shared" si="14"/>
        <v>2.3223889426457247</v>
      </c>
      <c r="T35">
        <f t="shared" si="15"/>
        <v>1.7847163414765563</v>
      </c>
      <c r="U35">
        <f t="shared" si="16"/>
        <v>0.4657579764905717</v>
      </c>
      <c r="V35">
        <f t="shared" si="17"/>
        <v>0.6698504083944585</v>
      </c>
      <c r="W35" s="9">
        <f t="shared" si="18"/>
        <v>545.1617699174444</v>
      </c>
      <c r="X35" s="9">
        <f t="shared" si="19"/>
        <v>418.94753357356484</v>
      </c>
      <c r="Y35" s="9">
        <f t="shared" si="20"/>
        <v>109.33286761497533</v>
      </c>
      <c r="Z35" s="9">
        <f t="shared" si="21"/>
        <v>157.24189325678893</v>
      </c>
    </row>
    <row r="36" spans="1:26" ht="11.25">
      <c r="A36" s="48">
        <f t="shared" si="24"/>
        <v>10.000000000000648</v>
      </c>
      <c r="B36" s="45">
        <f t="shared" si="25"/>
        <v>0.8</v>
      </c>
      <c r="C36" s="43">
        <f t="shared" si="22"/>
        <v>90</v>
      </c>
      <c r="D36">
        <f t="shared" si="0"/>
        <v>0.20000000000001297</v>
      </c>
      <c r="E36" s="10">
        <f t="shared" si="1"/>
        <v>1.363199884245683</v>
      </c>
      <c r="F36">
        <f t="shared" si="2"/>
        <v>0.3699809685835549</v>
      </c>
      <c r="G36">
        <f t="shared" si="3"/>
        <v>0.19830625485859876</v>
      </c>
      <c r="H36" s="18">
        <f t="shared" si="4"/>
        <v>1.0085410575809721</v>
      </c>
      <c r="I36" s="18">
        <f t="shared" si="5"/>
        <v>3.549392608290922</v>
      </c>
      <c r="J36" s="18">
        <f t="shared" si="6"/>
        <v>0.12606763219762152</v>
      </c>
      <c r="K36" s="18">
        <f t="shared" si="7"/>
        <v>0.4436740760363653</v>
      </c>
      <c r="L36" s="42">
        <f t="shared" si="23"/>
        <v>110</v>
      </c>
      <c r="M36" s="10">
        <f t="shared" si="8"/>
        <v>0.3252083723853607</v>
      </c>
      <c r="N36" s="18">
        <f t="shared" si="9"/>
        <v>0.6509804434272884</v>
      </c>
      <c r="O36">
        <f t="shared" si="10"/>
        <v>0.19365809444888907</v>
      </c>
      <c r="P36">
        <f t="shared" si="11"/>
        <v>0.9085372653112082</v>
      </c>
      <c r="Q36" s="9">
        <f t="shared" si="12"/>
        <v>0.8629434200047434</v>
      </c>
      <c r="R36">
        <f t="shared" si="13"/>
        <v>0.3600173895657696</v>
      </c>
      <c r="S36" s="18">
        <f t="shared" si="14"/>
        <v>2.0405243808614206</v>
      </c>
      <c r="T36">
        <f t="shared" si="15"/>
        <v>1.9479006618030672</v>
      </c>
      <c r="U36">
        <f t="shared" si="16"/>
        <v>0.537913167701336</v>
      </c>
      <c r="V36">
        <f t="shared" si="17"/>
        <v>0.635638285233606</v>
      </c>
      <c r="W36" s="9">
        <f t="shared" si="18"/>
        <v>478.99637420888547</v>
      </c>
      <c r="X36" s="9">
        <f t="shared" si="19"/>
        <v>457.253715306685</v>
      </c>
      <c r="Y36" s="9">
        <f t="shared" si="20"/>
        <v>126.27070736561548</v>
      </c>
      <c r="Z36" s="9">
        <f t="shared" si="21"/>
        <v>149.21087774835473</v>
      </c>
    </row>
    <row r="37" spans="2:26" ht="11.25">
      <c r="B37" s="45"/>
      <c r="C37" s="43"/>
      <c r="E37" s="10"/>
      <c r="H37" s="18"/>
      <c r="I37" s="18"/>
      <c r="J37" s="18"/>
      <c r="K37" s="18"/>
      <c r="L37" s="42"/>
      <c r="M37" s="10"/>
      <c r="N37" s="18"/>
      <c r="Q37" s="9"/>
      <c r="S37" s="18"/>
      <c r="W37" s="9"/>
      <c r="X37" s="9"/>
      <c r="Y37" s="9"/>
      <c r="Z37" s="9"/>
    </row>
    <row r="38" spans="2:26" ht="11.25">
      <c r="B38" s="45"/>
      <c r="C38" s="43"/>
      <c r="E38" s="10"/>
      <c r="H38" s="18"/>
      <c r="I38" s="18"/>
      <c r="J38" s="18"/>
      <c r="K38" s="18"/>
      <c r="L38" s="42"/>
      <c r="M38" s="10"/>
      <c r="N38" s="18"/>
      <c r="Q38" s="9"/>
      <c r="S38" s="18"/>
      <c r="W38" s="9"/>
      <c r="X38" s="9"/>
      <c r="Y38" s="9"/>
      <c r="Z38" s="9"/>
    </row>
    <row r="39" spans="2:26" ht="11.25">
      <c r="B39" s="45"/>
      <c r="C39" s="43"/>
      <c r="E39" s="10"/>
      <c r="H39" s="18"/>
      <c r="I39" s="18"/>
      <c r="J39" s="18"/>
      <c r="K39" s="18"/>
      <c r="L39" s="42"/>
      <c r="M39" s="10"/>
      <c r="N39" s="18"/>
      <c r="Q39" s="9"/>
      <c r="S39" s="18"/>
      <c r="W39" s="9"/>
      <c r="X39" s="9"/>
      <c r="Y39" s="9"/>
      <c r="Z39" s="9"/>
    </row>
    <row r="40" spans="2:26" ht="11.25">
      <c r="B40" s="45"/>
      <c r="C40" s="43"/>
      <c r="E40" s="10"/>
      <c r="H40" s="18"/>
      <c r="I40" s="18"/>
      <c r="J40" s="18"/>
      <c r="K40" s="18"/>
      <c r="L40" s="42"/>
      <c r="M40" s="10"/>
      <c r="N40" s="18"/>
      <c r="Q40" s="9"/>
      <c r="S40" s="18"/>
      <c r="W40" s="9"/>
      <c r="X40" s="9"/>
      <c r="Y40" s="9"/>
      <c r="Z40" s="9"/>
    </row>
    <row r="41" spans="2:26" ht="11.25">
      <c r="B41" s="45"/>
      <c r="C41" s="43"/>
      <c r="E41" s="10"/>
      <c r="H41" s="18"/>
      <c r="I41" s="18"/>
      <c r="J41" s="18"/>
      <c r="K41" s="18"/>
      <c r="L41" s="42"/>
      <c r="M41" s="10"/>
      <c r="N41" s="18"/>
      <c r="Q41" s="9"/>
      <c r="S41" s="18"/>
      <c r="W41" s="9"/>
      <c r="X41" s="9"/>
      <c r="Y41" s="9"/>
      <c r="Z41" s="9"/>
    </row>
    <row r="42" spans="2:26" ht="11.25">
      <c r="B42" s="45"/>
      <c r="C42" s="43"/>
      <c r="E42" s="10"/>
      <c r="H42" s="18"/>
      <c r="I42" s="18"/>
      <c r="J42" s="18"/>
      <c r="K42" s="18"/>
      <c r="L42" s="42"/>
      <c r="M42" s="10"/>
      <c r="N42" s="18"/>
      <c r="Q42" s="9"/>
      <c r="S42" s="18"/>
      <c r="W42" s="9"/>
      <c r="X42" s="9"/>
      <c r="Y42" s="9"/>
      <c r="Z42" s="9"/>
    </row>
    <row r="43" spans="2:26" ht="11.25">
      <c r="B43" s="45"/>
      <c r="C43" s="43"/>
      <c r="E43" s="10"/>
      <c r="H43" s="18"/>
      <c r="I43" s="18"/>
      <c r="J43" s="18"/>
      <c r="K43" s="18"/>
      <c r="L43" s="42"/>
      <c r="M43" s="10"/>
      <c r="N43" s="18"/>
      <c r="Q43" s="9"/>
      <c r="S43" s="18"/>
      <c r="W43" s="9"/>
      <c r="X43" s="9"/>
      <c r="Y43" s="9"/>
      <c r="Z43" s="9"/>
    </row>
    <row r="44" spans="2:26" ht="11.25">
      <c r="B44" s="45"/>
      <c r="C44" s="43"/>
      <c r="E44" s="10"/>
      <c r="H44" s="18"/>
      <c r="I44" s="18"/>
      <c r="J44" s="18"/>
      <c r="K44" s="18"/>
      <c r="L44" s="42"/>
      <c r="M44" s="10"/>
      <c r="N44" s="18"/>
      <c r="Q44" s="9"/>
      <c r="S44" s="18"/>
      <c r="W44" s="9"/>
      <c r="X44" s="9"/>
      <c r="Y44" s="9"/>
      <c r="Z44" s="9"/>
    </row>
    <row r="45" spans="2:26" ht="11.25">
      <c r="B45" s="45"/>
      <c r="C45" s="43"/>
      <c r="E45" s="10"/>
      <c r="H45" s="18"/>
      <c r="I45" s="18"/>
      <c r="J45" s="18"/>
      <c r="K45" s="18"/>
      <c r="L45" s="42"/>
      <c r="M45" s="10"/>
      <c r="N45" s="18"/>
      <c r="Q45" s="9"/>
      <c r="S45" s="18"/>
      <c r="W45" s="9"/>
      <c r="X45" s="9"/>
      <c r="Y45" s="9"/>
      <c r="Z45" s="9"/>
    </row>
    <row r="46" spans="2:26" ht="11.25">
      <c r="B46" s="45"/>
      <c r="C46" s="43"/>
      <c r="E46" s="10"/>
      <c r="H46" s="18"/>
      <c r="I46" s="18"/>
      <c r="J46" s="18"/>
      <c r="K46" s="18"/>
      <c r="L46" s="42"/>
      <c r="M46" s="10"/>
      <c r="N46" s="18"/>
      <c r="Q46" s="9"/>
      <c r="S46" s="18"/>
      <c r="W46" s="9"/>
      <c r="X46" s="9"/>
      <c r="Y46" s="9"/>
      <c r="Z46" s="9"/>
    </row>
    <row r="47" spans="2:26" ht="11.25">
      <c r="B47" s="45"/>
      <c r="C47" s="43"/>
      <c r="E47" s="10"/>
      <c r="H47" s="18"/>
      <c r="I47" s="18"/>
      <c r="J47" s="18"/>
      <c r="K47" s="18"/>
      <c r="L47" s="42"/>
      <c r="M47" s="10"/>
      <c r="N47" s="18"/>
      <c r="Q47" s="9"/>
      <c r="S47" s="18"/>
      <c r="W47" s="9"/>
      <c r="X47" s="9"/>
      <c r="Y47" s="9"/>
      <c r="Z47" s="9"/>
    </row>
    <row r="48" spans="2:26" ht="11.25">
      <c r="B48" s="45"/>
      <c r="C48" s="43"/>
      <c r="E48" s="10"/>
      <c r="H48" s="18"/>
      <c r="I48" s="18"/>
      <c r="J48" s="18"/>
      <c r="K48" s="18"/>
      <c r="L48" s="42"/>
      <c r="M48" s="10"/>
      <c r="N48" s="18"/>
      <c r="Q48" s="9"/>
      <c r="S48" s="18"/>
      <c r="W48" s="9"/>
      <c r="X48" s="9"/>
      <c r="Y48" s="9"/>
      <c r="Z48" s="9"/>
    </row>
    <row r="49" spans="2:26" ht="11.25">
      <c r="B49" s="45"/>
      <c r="C49" s="43"/>
      <c r="E49" s="10"/>
      <c r="H49" s="18"/>
      <c r="I49" s="18"/>
      <c r="J49" s="18"/>
      <c r="K49" s="18"/>
      <c r="L49" s="42"/>
      <c r="M49" s="10"/>
      <c r="N49" s="18"/>
      <c r="Q49" s="9"/>
      <c r="S49" s="18"/>
      <c r="W49" s="9"/>
      <c r="X49" s="9"/>
      <c r="Y49" s="9"/>
      <c r="Z49" s="9"/>
    </row>
    <row r="50" spans="2:26" ht="11.25">
      <c r="B50" s="45"/>
      <c r="C50" s="43"/>
      <c r="E50" s="10"/>
      <c r="H50" s="18"/>
      <c r="I50" s="18"/>
      <c r="J50" s="18"/>
      <c r="K50" s="18"/>
      <c r="L50" s="42"/>
      <c r="M50" s="10"/>
      <c r="N50" s="18"/>
      <c r="Q50" s="9"/>
      <c r="S50" s="18"/>
      <c r="W50" s="9"/>
      <c r="X50" s="9"/>
      <c r="Y50" s="9"/>
      <c r="Z50" s="9"/>
    </row>
    <row r="51" spans="2:26" ht="11.25">
      <c r="B51" s="45"/>
      <c r="C51" s="43"/>
      <c r="E51" s="10"/>
      <c r="H51" s="18"/>
      <c r="I51" s="18"/>
      <c r="J51" s="18"/>
      <c r="K51" s="18"/>
      <c r="L51" s="42"/>
      <c r="M51" s="10"/>
      <c r="N51" s="18"/>
      <c r="Q51" s="9"/>
      <c r="S51" s="18"/>
      <c r="W51" s="9"/>
      <c r="X51" s="9"/>
      <c r="Y51" s="9"/>
      <c r="Z51" s="9"/>
    </row>
    <row r="52" spans="2:26" ht="11.25">
      <c r="B52" s="45"/>
      <c r="C52" s="43"/>
      <c r="E52" s="10"/>
      <c r="H52" s="18"/>
      <c r="I52" s="18"/>
      <c r="J52" s="18"/>
      <c r="K52" s="18"/>
      <c r="L52" s="42"/>
      <c r="M52" s="10"/>
      <c r="N52" s="18"/>
      <c r="Q52" s="9"/>
      <c r="S52" s="18"/>
      <c r="W52" s="9"/>
      <c r="X52" s="9"/>
      <c r="Y52" s="9"/>
      <c r="Z52" s="9"/>
    </row>
    <row r="53" spans="2:26" ht="11.25">
      <c r="B53" s="45"/>
      <c r="C53" s="43"/>
      <c r="E53" s="10"/>
      <c r="H53" s="18"/>
      <c r="I53" s="18"/>
      <c r="J53" s="18"/>
      <c r="K53" s="18"/>
      <c r="L53" s="42"/>
      <c r="M53" s="10"/>
      <c r="N53" s="18"/>
      <c r="Q53" s="9"/>
      <c r="S53" s="18"/>
      <c r="W53" s="9"/>
      <c r="X53" s="9"/>
      <c r="Y53" s="9"/>
      <c r="Z53" s="9"/>
    </row>
    <row r="54" spans="2:26" ht="11.25">
      <c r="B54" s="45"/>
      <c r="C54" s="43"/>
      <c r="E54" s="10"/>
      <c r="H54" s="18"/>
      <c r="I54" s="18"/>
      <c r="J54" s="18"/>
      <c r="K54" s="18"/>
      <c r="L54" s="42"/>
      <c r="M54" s="10"/>
      <c r="N54" s="18"/>
      <c r="Q54" s="9"/>
      <c r="S54" s="18"/>
      <c r="W54" s="9"/>
      <c r="X54" s="9"/>
      <c r="Y54" s="9"/>
      <c r="Z54" s="9"/>
    </row>
    <row r="55" spans="2:26" ht="11.25">
      <c r="B55" s="45"/>
      <c r="C55" s="43"/>
      <c r="E55" s="10"/>
      <c r="H55" s="18"/>
      <c r="I55" s="18"/>
      <c r="J55" s="18"/>
      <c r="K55" s="18"/>
      <c r="L55" s="42"/>
      <c r="M55" s="10"/>
      <c r="N55" s="18"/>
      <c r="Q55" s="9"/>
      <c r="S55" s="18"/>
      <c r="W55" s="9"/>
      <c r="X55" s="9"/>
      <c r="Y55" s="9"/>
      <c r="Z55" s="9"/>
    </row>
    <row r="56" spans="3:26" ht="11.25">
      <c r="C56" s="8"/>
      <c r="E56" s="10"/>
      <c r="H56" s="18"/>
      <c r="I56" s="18"/>
      <c r="J56" s="18"/>
      <c r="K56" s="18"/>
      <c r="L56" s="35"/>
      <c r="M56" s="10"/>
      <c r="N56" s="18"/>
      <c r="Q56" s="9"/>
      <c r="S56" s="10"/>
      <c r="W56" s="9"/>
      <c r="X56" s="9"/>
      <c r="Y56" s="9"/>
      <c r="Z56" s="9"/>
    </row>
    <row r="57" spans="3:26" ht="11.25">
      <c r="C57" s="8"/>
      <c r="E57" s="10"/>
      <c r="H57" s="18"/>
      <c r="I57" s="18"/>
      <c r="J57" s="18"/>
      <c r="K57" s="18"/>
      <c r="L57" s="35"/>
      <c r="M57" s="10"/>
      <c r="N57" s="18"/>
      <c r="Q57" s="9"/>
      <c r="S57" s="10"/>
      <c r="W57" s="9"/>
      <c r="X57" s="9"/>
      <c r="Y57" s="9"/>
      <c r="Z57" s="9"/>
    </row>
    <row r="58" spans="3:26" ht="11.25">
      <c r="C58" s="8"/>
      <c r="E58" s="10"/>
      <c r="H58" s="18"/>
      <c r="I58" s="18"/>
      <c r="J58" s="18"/>
      <c r="K58" s="18"/>
      <c r="L58" s="35"/>
      <c r="M58" s="10"/>
      <c r="N58" s="18"/>
      <c r="Q58" s="9"/>
      <c r="S58" s="10"/>
      <c r="W58" s="9"/>
      <c r="X58" s="9"/>
      <c r="Y58" s="9"/>
      <c r="Z58" s="9"/>
    </row>
    <row r="59" spans="3:26" ht="11.25">
      <c r="C59" s="8"/>
      <c r="E59" s="10"/>
      <c r="H59" s="18"/>
      <c r="I59" s="18"/>
      <c r="J59" s="18"/>
      <c r="K59" s="18"/>
      <c r="L59" s="35"/>
      <c r="M59" s="10"/>
      <c r="N59" s="18"/>
      <c r="Q59" s="9"/>
      <c r="S59" s="10"/>
      <c r="W59" s="9"/>
      <c r="X59" s="9"/>
      <c r="Y59" s="9"/>
      <c r="Z59" s="9"/>
    </row>
    <row r="60" spans="3:26" ht="11.25">
      <c r="C60" s="8"/>
      <c r="E60" s="10"/>
      <c r="H60" s="18"/>
      <c r="I60" s="18"/>
      <c r="J60" s="18"/>
      <c r="K60" s="18"/>
      <c r="L60" s="35"/>
      <c r="M60" s="10"/>
      <c r="N60" s="18"/>
      <c r="Q60" s="9"/>
      <c r="S60" s="10"/>
      <c r="W60" s="9"/>
      <c r="X60" s="9"/>
      <c r="Y60" s="9"/>
      <c r="Z60" s="9"/>
    </row>
    <row r="61" spans="3:26" ht="11.25">
      <c r="C61" s="8"/>
      <c r="E61" s="10"/>
      <c r="H61" s="18"/>
      <c r="I61" s="18"/>
      <c r="J61" s="18"/>
      <c r="K61" s="18"/>
      <c r="L61" s="35"/>
      <c r="M61" s="10"/>
      <c r="N61" s="18"/>
      <c r="Q61" s="9"/>
      <c r="S61" s="10"/>
      <c r="W61" s="9"/>
      <c r="X61" s="9"/>
      <c r="Y61" s="9"/>
      <c r="Z61" s="9"/>
    </row>
    <row r="62" spans="3:26" ht="11.25">
      <c r="C62" s="8"/>
      <c r="E62" s="10"/>
      <c r="H62" s="18"/>
      <c r="I62" s="18"/>
      <c r="J62" s="18"/>
      <c r="K62" s="18"/>
      <c r="L62" s="35"/>
      <c r="M62" s="10"/>
      <c r="N62" s="18"/>
      <c r="Q62" s="9"/>
      <c r="S62" s="10"/>
      <c r="W62" s="9"/>
      <c r="X62" s="9"/>
      <c r="Y62" s="9"/>
      <c r="Z62" s="9"/>
    </row>
    <row r="63" spans="3:26" ht="11.25">
      <c r="C63" s="8"/>
      <c r="E63" s="10"/>
      <c r="H63" s="18"/>
      <c r="I63" s="18"/>
      <c r="J63" s="18"/>
      <c r="K63" s="18"/>
      <c r="L63" s="35"/>
      <c r="M63" s="10"/>
      <c r="N63" s="18"/>
      <c r="Q63" s="9"/>
      <c r="S63" s="10"/>
      <c r="W63" s="9"/>
      <c r="X63" s="9"/>
      <c r="Y63" s="9"/>
      <c r="Z63" s="9"/>
    </row>
    <row r="64" spans="3:26" ht="11.25">
      <c r="C64" s="8"/>
      <c r="E64" s="10"/>
      <c r="H64" s="18"/>
      <c r="I64" s="18"/>
      <c r="J64" s="18"/>
      <c r="K64" s="18"/>
      <c r="L64" s="35"/>
      <c r="M64" s="10"/>
      <c r="N64" s="18"/>
      <c r="Q64" s="9"/>
      <c r="S64" s="10"/>
      <c r="W64" s="9"/>
      <c r="X64" s="9"/>
      <c r="Y64" s="9"/>
      <c r="Z64" s="9"/>
    </row>
    <row r="65" spans="3:26" ht="11.25">
      <c r="C65" s="8"/>
      <c r="E65" s="10"/>
      <c r="S65" s="10"/>
      <c r="W65" s="9"/>
      <c r="X65" s="9"/>
      <c r="Y65" s="9"/>
      <c r="Z65" s="9"/>
    </row>
    <row r="66" spans="3:26" ht="11.25">
      <c r="C66" s="8"/>
      <c r="E66" s="10"/>
      <c r="S66" s="10"/>
      <c r="W66" s="9"/>
      <c r="X66" s="9"/>
      <c r="Y66" s="9"/>
      <c r="Z66" s="9"/>
    </row>
    <row r="67" ht="11.25">
      <c r="C67" s="8"/>
    </row>
    <row r="68" ht="11.25">
      <c r="C68" s="8"/>
    </row>
    <row r="69" ht="11.25">
      <c r="C69" s="8"/>
    </row>
    <row r="70" ht="11.25">
      <c r="C70" s="8"/>
    </row>
    <row r="71" ht="11.25">
      <c r="C71" s="8"/>
    </row>
    <row r="72" ht="11.25">
      <c r="C72" s="8"/>
    </row>
    <row r="73" ht="11.25">
      <c r="C73" s="8"/>
    </row>
    <row r="74" ht="11.25">
      <c r="C74" s="8"/>
    </row>
    <row r="75" ht="11.25">
      <c r="C75" s="8"/>
    </row>
    <row r="76" ht="11.25">
      <c r="C76" s="8"/>
    </row>
    <row r="77" ht="11.25">
      <c r="C77" s="8"/>
    </row>
    <row r="78" ht="11.25">
      <c r="C78" s="8"/>
    </row>
    <row r="79" ht="11.25">
      <c r="C79" s="8"/>
    </row>
    <row r="80" ht="11.25">
      <c r="C80" s="8"/>
    </row>
    <row r="81" ht="11.25">
      <c r="C81" s="8"/>
    </row>
    <row r="82" ht="11.25">
      <c r="C82" s="8"/>
    </row>
    <row r="83" ht="11.25">
      <c r="C83" s="8"/>
    </row>
    <row r="84" ht="11.25">
      <c r="C84" s="8"/>
    </row>
    <row r="85" ht="11.25">
      <c r="C85" s="8"/>
    </row>
    <row r="86" ht="11.25">
      <c r="C86" s="8"/>
    </row>
    <row r="87" ht="11.25">
      <c r="C87" s="8"/>
    </row>
    <row r="88" ht="11.25">
      <c r="C88" s="8"/>
    </row>
    <row r="89" ht="11.25">
      <c r="C89" s="8"/>
    </row>
    <row r="90" ht="11.25">
      <c r="C90" s="8"/>
    </row>
    <row r="91" ht="11.25">
      <c r="C91" s="8"/>
    </row>
    <row r="92" ht="11.25">
      <c r="C92" s="8"/>
    </row>
    <row r="93" ht="11.25">
      <c r="C93" s="8"/>
    </row>
    <row r="94" ht="11.25">
      <c r="C94" s="8"/>
    </row>
    <row r="95" ht="11.25">
      <c r="C95" s="8"/>
    </row>
    <row r="96" ht="11.25">
      <c r="C96" s="8"/>
    </row>
    <row r="97" ht="11.25">
      <c r="C97" s="8"/>
    </row>
    <row r="98" ht="11.25">
      <c r="C98" s="8"/>
    </row>
    <row r="99" ht="11.25">
      <c r="C99" s="8"/>
    </row>
    <row r="100" ht="11.25">
      <c r="C100" s="8"/>
    </row>
    <row r="101" ht="11.25">
      <c r="C101" s="8"/>
    </row>
    <row r="102" ht="11.25">
      <c r="C102" s="8"/>
    </row>
    <row r="103" ht="11.25">
      <c r="C103" s="8"/>
    </row>
    <row r="104" ht="11.25">
      <c r="C104" s="8"/>
    </row>
    <row r="105" ht="11.25">
      <c r="C105" s="8"/>
    </row>
    <row r="106" ht="11.25">
      <c r="C106" s="8"/>
    </row>
    <row r="107" ht="11.25">
      <c r="C107" s="8"/>
    </row>
    <row r="108" ht="11.25">
      <c r="C108" s="8"/>
    </row>
    <row r="109" ht="11.25">
      <c r="C109" s="8"/>
    </row>
    <row r="110" ht="11.25">
      <c r="C110" s="8"/>
    </row>
    <row r="111" ht="11.25">
      <c r="C111" s="8"/>
    </row>
    <row r="112" ht="11.25">
      <c r="C112" s="8"/>
    </row>
    <row r="113" ht="11.25">
      <c r="C113" s="8"/>
    </row>
    <row r="114" ht="11.25">
      <c r="C114" s="8"/>
    </row>
    <row r="115" ht="11.25">
      <c r="C115" s="8"/>
    </row>
    <row r="116" ht="11.25">
      <c r="C116" s="8"/>
    </row>
    <row r="117" ht="11.25">
      <c r="C117" s="8"/>
    </row>
    <row r="118" ht="11.25">
      <c r="C118" s="8"/>
    </row>
    <row r="119" ht="11.25">
      <c r="C119" s="8"/>
    </row>
    <row r="120" ht="11.25">
      <c r="C120" s="8"/>
    </row>
    <row r="121" ht="11.25">
      <c r="C121" s="8"/>
    </row>
    <row r="122" ht="11.25">
      <c r="C122" s="8"/>
    </row>
    <row r="123" ht="11.25">
      <c r="C123" s="8"/>
    </row>
    <row r="124" ht="11.25">
      <c r="C124" s="8"/>
    </row>
    <row r="125" ht="11.25">
      <c r="C125" s="8"/>
    </row>
    <row r="126" ht="11.25">
      <c r="C126" s="8"/>
    </row>
    <row r="127" ht="11.25">
      <c r="C127" s="8"/>
    </row>
    <row r="128" ht="11.25">
      <c r="C128" s="8"/>
    </row>
    <row r="129" ht="11.25">
      <c r="C129" s="8"/>
    </row>
    <row r="130" ht="11.25">
      <c r="C130" s="8"/>
    </row>
    <row r="131" ht="11.25">
      <c r="C131" s="8"/>
    </row>
    <row r="132" ht="11.25">
      <c r="C132" s="8"/>
    </row>
    <row r="133" ht="11.25">
      <c r="C133" s="8"/>
    </row>
    <row r="134" ht="11.25">
      <c r="C134" s="8"/>
    </row>
    <row r="135" ht="11.25">
      <c r="C135" s="8"/>
    </row>
    <row r="136" ht="11.25">
      <c r="C136" s="8"/>
    </row>
    <row r="137" ht="11.25">
      <c r="C137" s="8"/>
    </row>
    <row r="138" ht="11.25">
      <c r="C138" s="8"/>
    </row>
    <row r="139" ht="11.25">
      <c r="C139" s="8"/>
    </row>
    <row r="140" ht="11.25">
      <c r="C140" s="8"/>
    </row>
    <row r="141" ht="11.25">
      <c r="C141" s="8"/>
    </row>
    <row r="142" ht="11.25">
      <c r="C142" s="8"/>
    </row>
    <row r="143" ht="11.25">
      <c r="C143" s="8"/>
    </row>
    <row r="144" ht="11.25">
      <c r="C144" s="8"/>
    </row>
    <row r="145" ht="11.25">
      <c r="C145" s="8"/>
    </row>
    <row r="146" ht="11.25">
      <c r="C146" s="8"/>
    </row>
    <row r="147" ht="11.25">
      <c r="C147" s="8"/>
    </row>
    <row r="148" ht="11.25">
      <c r="C148" s="8"/>
    </row>
    <row r="149" ht="11.25">
      <c r="C149" s="8"/>
    </row>
    <row r="150" ht="11.25">
      <c r="C150" s="8"/>
    </row>
    <row r="151" ht="11.25">
      <c r="C151" s="8"/>
    </row>
    <row r="152" ht="11.25">
      <c r="C152" s="8"/>
    </row>
    <row r="153" ht="11.25">
      <c r="C153" s="8"/>
    </row>
    <row r="154" ht="11.25">
      <c r="C154" s="8"/>
    </row>
    <row r="155" ht="11.25">
      <c r="C155" s="8"/>
    </row>
    <row r="156" ht="11.25">
      <c r="C156" s="8"/>
    </row>
    <row r="157" ht="11.25">
      <c r="C157" s="8"/>
    </row>
    <row r="158" ht="11.25">
      <c r="C158" s="8"/>
    </row>
    <row r="159" ht="11.25">
      <c r="C159" s="8"/>
    </row>
    <row r="160" ht="11.25">
      <c r="C160" s="8"/>
    </row>
    <row r="161" ht="11.25">
      <c r="C161" s="8"/>
    </row>
    <row r="162" ht="11.25">
      <c r="C162" s="8"/>
    </row>
    <row r="163" ht="11.25">
      <c r="C163" s="8"/>
    </row>
    <row r="164" ht="11.25">
      <c r="C164" s="8"/>
    </row>
    <row r="165" ht="11.25">
      <c r="C165" s="8"/>
    </row>
    <row r="166" ht="11.25">
      <c r="C166" s="8"/>
    </row>
    <row r="167" ht="11.25">
      <c r="C167" s="8"/>
    </row>
    <row r="168" ht="11.25">
      <c r="C168" s="8"/>
    </row>
    <row r="169" ht="11.25">
      <c r="C169" s="8"/>
    </row>
    <row r="170" ht="11.25">
      <c r="C170" s="8"/>
    </row>
    <row r="171" ht="11.25">
      <c r="C171" s="8"/>
    </row>
    <row r="172" ht="11.25">
      <c r="C172" s="8"/>
    </row>
    <row r="173" ht="11.25">
      <c r="C173" s="8"/>
    </row>
    <row r="174" ht="11.25">
      <c r="C174" s="8"/>
    </row>
    <row r="175" ht="11.25">
      <c r="C175" s="8"/>
    </row>
    <row r="176" ht="11.25">
      <c r="C176" s="8"/>
    </row>
    <row r="177" ht="11.25">
      <c r="C177" s="8"/>
    </row>
    <row r="178" ht="11.25">
      <c r="C178" s="8"/>
    </row>
    <row r="179" ht="11.25">
      <c r="C179" s="8"/>
    </row>
    <row r="180" ht="11.25">
      <c r="C180" s="8"/>
    </row>
    <row r="181" ht="11.25">
      <c r="C181" s="8"/>
    </row>
    <row r="182" ht="11.25">
      <c r="C182" s="8"/>
    </row>
    <row r="183" ht="11.25">
      <c r="C183" s="8"/>
    </row>
    <row r="184" ht="11.25">
      <c r="C184" s="8"/>
    </row>
    <row r="185" ht="11.25">
      <c r="C185" s="8"/>
    </row>
    <row r="186" ht="11.25">
      <c r="C186" s="8"/>
    </row>
    <row r="187" ht="11.25">
      <c r="C187" s="8"/>
    </row>
    <row r="188" ht="11.25">
      <c r="C188" s="8"/>
    </row>
    <row r="189" ht="11.25">
      <c r="C189" s="8"/>
    </row>
    <row r="190" ht="11.25">
      <c r="C190" s="8"/>
    </row>
    <row r="191" ht="11.25">
      <c r="C191" s="8"/>
    </row>
    <row r="192" ht="11.25">
      <c r="C192" s="8"/>
    </row>
    <row r="193" ht="11.25">
      <c r="C193" s="8"/>
    </row>
    <row r="194" ht="11.25">
      <c r="C194" s="8"/>
    </row>
    <row r="195" ht="11.25">
      <c r="C195" s="8"/>
    </row>
    <row r="196" ht="11.25">
      <c r="C196" s="8"/>
    </row>
    <row r="197" ht="11.25">
      <c r="C197" s="8"/>
    </row>
    <row r="198" ht="11.25">
      <c r="C198" s="8"/>
    </row>
    <row r="199" ht="11.25">
      <c r="C199" s="8"/>
    </row>
    <row r="200" ht="11.25">
      <c r="C200" s="8"/>
    </row>
    <row r="201" ht="11.25">
      <c r="C201" s="8"/>
    </row>
    <row r="202" ht="11.25">
      <c r="C202" s="8"/>
    </row>
    <row r="203" ht="11.25">
      <c r="C203" s="8"/>
    </row>
    <row r="204" ht="11.25">
      <c r="C204" s="8"/>
    </row>
    <row r="205" ht="11.25">
      <c r="C205" s="8"/>
    </row>
    <row r="206" ht="11.25">
      <c r="C206" s="8"/>
    </row>
    <row r="207" ht="11.25">
      <c r="C207" s="8"/>
    </row>
    <row r="208" ht="11.25">
      <c r="C208" s="8"/>
    </row>
    <row r="209" ht="11.25">
      <c r="C209" s="8"/>
    </row>
    <row r="210" ht="11.25">
      <c r="C210" s="8"/>
    </row>
    <row r="211" ht="11.25">
      <c r="C211" s="8"/>
    </row>
    <row r="212" ht="11.25">
      <c r="C212" s="8"/>
    </row>
    <row r="213" ht="11.25">
      <c r="C213" s="8"/>
    </row>
    <row r="214" ht="11.25">
      <c r="C214" s="8"/>
    </row>
    <row r="215" ht="11.25">
      <c r="C215" s="8"/>
    </row>
    <row r="216" ht="11.25">
      <c r="C216" s="8"/>
    </row>
    <row r="217" ht="11.25">
      <c r="C217" s="8"/>
    </row>
    <row r="218" ht="11.25">
      <c r="C218" s="8"/>
    </row>
    <row r="219" ht="11.25">
      <c r="C219" s="8"/>
    </row>
    <row r="220" ht="11.25">
      <c r="C220" s="8"/>
    </row>
    <row r="221" ht="11.25">
      <c r="C221" s="8"/>
    </row>
    <row r="222" ht="11.25">
      <c r="C222" s="8"/>
    </row>
    <row r="223" ht="11.25">
      <c r="C223" s="8"/>
    </row>
    <row r="224" ht="11.25">
      <c r="C224" s="8"/>
    </row>
    <row r="225" ht="11.25">
      <c r="C225" s="8"/>
    </row>
    <row r="226" ht="11.25">
      <c r="C226" s="8"/>
    </row>
    <row r="227" ht="11.25">
      <c r="C227" s="8"/>
    </row>
    <row r="228" ht="11.25">
      <c r="C228" s="8"/>
    </row>
    <row r="229" ht="11.25">
      <c r="C229" s="8"/>
    </row>
    <row r="230" ht="11.25">
      <c r="C230" s="8"/>
    </row>
    <row r="231" ht="11.25">
      <c r="C231" s="8"/>
    </row>
    <row r="232" ht="11.25">
      <c r="C232" s="8"/>
    </row>
    <row r="233" ht="11.25">
      <c r="C233" s="8"/>
    </row>
    <row r="234" ht="11.25">
      <c r="C234" s="8"/>
    </row>
    <row r="235" ht="11.25">
      <c r="C235" s="8"/>
    </row>
    <row r="236" ht="11.25">
      <c r="C236" s="8"/>
    </row>
    <row r="237" ht="11.25">
      <c r="C237" s="8"/>
    </row>
    <row r="238" ht="11.25">
      <c r="C238" s="8"/>
    </row>
    <row r="239" ht="11.25">
      <c r="C239" s="8"/>
    </row>
    <row r="240" ht="11.25">
      <c r="C240" s="8"/>
    </row>
    <row r="241" ht="11.25">
      <c r="C241" s="8"/>
    </row>
    <row r="242" ht="11.25">
      <c r="C242" s="8"/>
    </row>
    <row r="243" ht="11.25">
      <c r="C243" s="8"/>
    </row>
    <row r="244" ht="11.25">
      <c r="C244" s="8"/>
    </row>
    <row r="245" ht="11.25">
      <c r="C245" s="8"/>
    </row>
    <row r="246" ht="11.25">
      <c r="C246" s="8"/>
    </row>
    <row r="247" ht="11.25">
      <c r="C247" s="8"/>
    </row>
    <row r="248" ht="11.25">
      <c r="C248" s="8"/>
    </row>
    <row r="249" ht="11.25">
      <c r="C249" s="8"/>
    </row>
    <row r="250" ht="11.25">
      <c r="C250" s="8"/>
    </row>
    <row r="251" ht="11.25">
      <c r="C251" s="8"/>
    </row>
    <row r="252" ht="11.25">
      <c r="C252" s="8"/>
    </row>
    <row r="253" ht="11.25">
      <c r="C253" s="8"/>
    </row>
    <row r="254" ht="11.25">
      <c r="C254" s="8"/>
    </row>
    <row r="255" ht="11.25">
      <c r="C255" s="8"/>
    </row>
    <row r="256" ht="11.25">
      <c r="C256" s="8"/>
    </row>
    <row r="257" ht="11.25">
      <c r="C257" s="8"/>
    </row>
    <row r="258" ht="11.25">
      <c r="C258" s="8"/>
    </row>
    <row r="259" ht="11.25">
      <c r="C259" s="8"/>
    </row>
    <row r="260" ht="11.25">
      <c r="C260" s="8"/>
    </row>
    <row r="261" ht="11.25">
      <c r="C261" s="8"/>
    </row>
    <row r="262" ht="11.25">
      <c r="C262" s="8"/>
    </row>
    <row r="263" ht="11.25">
      <c r="C263" s="8"/>
    </row>
    <row r="264" ht="11.25">
      <c r="C264" s="8"/>
    </row>
    <row r="265" ht="11.25">
      <c r="C265" s="8"/>
    </row>
    <row r="266" ht="11.25">
      <c r="C266" s="8"/>
    </row>
    <row r="267" ht="11.25">
      <c r="C267" s="8"/>
    </row>
    <row r="268" ht="11.25">
      <c r="C268" s="8"/>
    </row>
    <row r="269" ht="11.25">
      <c r="C269" s="8"/>
    </row>
    <row r="270" ht="11.25">
      <c r="C270" s="8"/>
    </row>
    <row r="271" ht="11.25">
      <c r="C271" s="8"/>
    </row>
    <row r="272" ht="11.25">
      <c r="C272" s="8"/>
    </row>
    <row r="273" ht="11.25">
      <c r="C273" s="8"/>
    </row>
    <row r="274" ht="11.25">
      <c r="C274" s="8"/>
    </row>
    <row r="275" ht="11.25">
      <c r="C275" s="8"/>
    </row>
    <row r="276" ht="11.25">
      <c r="C276" s="8"/>
    </row>
    <row r="277" ht="11.25">
      <c r="C277" s="8"/>
    </row>
    <row r="278" ht="11.25">
      <c r="C278" s="8"/>
    </row>
    <row r="279" ht="11.25">
      <c r="C279" s="8"/>
    </row>
    <row r="280" ht="11.25">
      <c r="C280" s="8"/>
    </row>
    <row r="281" ht="11.25">
      <c r="C281" s="8"/>
    </row>
    <row r="282" ht="11.25">
      <c r="C282" s="8"/>
    </row>
  </sheetData>
  <mergeCells count="1">
    <mergeCell ref="B3:I3"/>
  </mergeCells>
  <printOptions gridLines="1"/>
  <pageMargins left="0.5" right="0.5" top="0.5" bottom="0.5" header="0.5" footer="0.5"/>
  <pageSetup orientation="portrait" r:id="rId3"/>
  <headerFooter alignWithMargins="0">
    <oddFooter>&amp;C&amp;"Arial"&amp;f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 F. Chen</cp:lastModifiedBy>
  <dcterms:created xsi:type="dcterms:W3CDTF">2001-07-06T18:05:36Z</dcterms:created>
  <dcterms:modified xsi:type="dcterms:W3CDTF">2008-05-12T18:04:18Z</dcterms:modified>
  <cp:category/>
  <cp:version/>
  <cp:contentType/>
  <cp:contentStatus/>
</cp:coreProperties>
</file>